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0730" windowHeight="9090"/>
  </bookViews>
  <sheets>
    <sheet name="додаток 2" sheetId="6" r:id="rId1"/>
    <sheet name="дод 2" sheetId="2" state="hidden" r:id="rId2"/>
    <sheet name="дод 3" sheetId="3" state="hidden" r:id="rId3"/>
    <sheet name="дод 4" sheetId="4" state="hidden" r:id="rId4"/>
  </sheets>
  <definedNames>
    <definedName name="_xlnm.Print_Titles" localSheetId="0">'додаток 2'!$9:$10</definedName>
    <definedName name="_xlnm.Print_Area" localSheetId="0">'додаток 2'!$A$1:$E$103</definedName>
  </definedNames>
  <calcPr calcId="144525" fullPrecision="0"/>
</workbook>
</file>

<file path=xl/calcChain.xml><?xml version="1.0" encoding="utf-8"?>
<calcChain xmlns="http://schemas.openxmlformats.org/spreadsheetml/2006/main">
  <c r="E15" i="6" l="1"/>
  <c r="E16" i="6"/>
  <c r="E17" i="6"/>
  <c r="E19" i="6"/>
  <c r="E20" i="6"/>
  <c r="E21" i="6"/>
  <c r="E22" i="6"/>
  <c r="E23" i="6"/>
  <c r="E24" i="6"/>
  <c r="E26" i="6"/>
  <c r="E27" i="6"/>
  <c r="E28" i="6"/>
  <c r="E29" i="6"/>
  <c r="E30" i="6"/>
  <c r="E31" i="6"/>
  <c r="E13" i="6"/>
  <c r="E12" i="6"/>
  <c r="B37" i="6"/>
  <c r="B68" i="6" s="1"/>
  <c r="C37" i="6"/>
  <c r="D37" i="6"/>
  <c r="D68" i="6" s="1"/>
  <c r="B41" i="6"/>
  <c r="C41" i="6"/>
  <c r="D41" i="6"/>
  <c r="B55" i="6"/>
  <c r="C55" i="6"/>
  <c r="D55" i="6"/>
  <c r="C68" i="6"/>
  <c r="B72" i="6"/>
  <c r="C72" i="6"/>
  <c r="D72" i="6"/>
  <c r="B74" i="6"/>
  <c r="C74" i="6"/>
  <c r="C88" i="6" s="1"/>
  <c r="D74" i="6"/>
  <c r="B76" i="6"/>
  <c r="C76" i="6"/>
  <c r="D76" i="6"/>
  <c r="B28" i="6"/>
  <c r="D88" i="6" l="1"/>
  <c r="B88" i="6"/>
  <c r="B25" i="6"/>
  <c r="D12" i="6"/>
  <c r="D25" i="6" l="1"/>
  <c r="C25" i="6"/>
  <c r="B14" i="6"/>
  <c r="B18" i="6"/>
  <c r="D14" i="6"/>
  <c r="C14" i="6"/>
  <c r="D18" i="6"/>
  <c r="C18" i="6"/>
  <c r="D32" i="6" l="1"/>
  <c r="C32" i="6"/>
  <c r="E18" i="6"/>
  <c r="B32" i="6"/>
  <c r="E14" i="6"/>
  <c r="E25" i="6"/>
  <c r="E32" i="6" l="1"/>
  <c r="M36" i="2"/>
  <c r="E27" i="2"/>
  <c r="R34" i="2"/>
  <c r="N34" i="2"/>
  <c r="J34" i="2"/>
  <c r="F34" i="2"/>
  <c r="C46" i="2"/>
  <c r="R35" i="2"/>
  <c r="N35" i="2"/>
  <c r="J35" i="2"/>
  <c r="F35" i="2"/>
  <c r="R37" i="2"/>
  <c r="R32" i="2"/>
  <c r="N32" i="2"/>
  <c r="J32" i="2"/>
  <c r="F32" i="2"/>
  <c r="S34" i="2" l="1"/>
  <c r="S35" i="2"/>
  <c r="S32" i="2"/>
  <c r="I37" i="2"/>
  <c r="P21" i="2"/>
  <c r="P8" i="2" s="1"/>
  <c r="O21" i="2"/>
  <c r="O8" i="2" s="1"/>
  <c r="L21" i="2"/>
  <c r="L8" i="2" s="1"/>
  <c r="H21" i="2"/>
  <c r="H8" i="2" s="1"/>
  <c r="G21" i="2"/>
  <c r="G8" i="2" s="1"/>
  <c r="D21" i="2"/>
  <c r="D8" i="2" s="1"/>
  <c r="C21" i="2"/>
  <c r="C8" i="2" s="1"/>
  <c r="Q20" i="2"/>
  <c r="M20" i="2"/>
  <c r="K20" i="2"/>
  <c r="K21" i="2" s="1"/>
  <c r="I20" i="2"/>
  <c r="E20" i="2"/>
  <c r="M21" i="2" l="1"/>
  <c r="M8" i="2" s="1"/>
  <c r="K8" i="2"/>
  <c r="E21" i="2"/>
  <c r="E8" i="2" s="1"/>
  <c r="I21" i="2"/>
  <c r="I8" i="2" s="1"/>
  <c r="Q21" i="2"/>
  <c r="Q8" i="2" s="1"/>
  <c r="H41" i="2"/>
  <c r="Q41" i="2"/>
  <c r="P41" i="2"/>
  <c r="O41" i="2"/>
  <c r="M41" i="2"/>
  <c r="L41" i="2"/>
  <c r="K41" i="2"/>
  <c r="I41" i="2"/>
  <c r="G41" i="2"/>
  <c r="E41" i="2"/>
  <c r="D41" i="2"/>
  <c r="C41" i="2"/>
  <c r="C38" i="2" s="1"/>
  <c r="R31" i="2"/>
  <c r="N31" i="2"/>
  <c r="J31" i="2"/>
  <c r="F31" i="2"/>
  <c r="D38" i="2"/>
  <c r="F37" i="2"/>
  <c r="F46" i="2"/>
  <c r="S31" i="2" l="1"/>
  <c r="J37" i="4" l="1"/>
  <c r="F37" i="4"/>
  <c r="N33" i="4"/>
  <c r="M33" i="4"/>
  <c r="L33" i="4"/>
  <c r="K33" i="4"/>
  <c r="J33" i="4"/>
  <c r="I33" i="4"/>
  <c r="H33" i="4"/>
  <c r="G33" i="4"/>
  <c r="F33" i="4"/>
  <c r="E33" i="4"/>
  <c r="D33" i="4"/>
  <c r="C33" i="4"/>
  <c r="N10" i="2" l="1"/>
  <c r="C28" i="2" l="1"/>
  <c r="J47" i="2" l="1"/>
  <c r="H45" i="2"/>
  <c r="I45" i="2" l="1"/>
  <c r="I16" i="2"/>
  <c r="I15" i="2" s="1"/>
  <c r="D45" i="2"/>
  <c r="D16" i="2"/>
  <c r="D15" i="2" s="1"/>
  <c r="K16" i="2"/>
  <c r="K15" i="2" s="1"/>
  <c r="P45" i="2"/>
  <c r="P16" i="2"/>
  <c r="P15" i="2" s="1"/>
  <c r="E45" i="2"/>
  <c r="E16" i="2"/>
  <c r="E15" i="2" s="1"/>
  <c r="O16" i="2"/>
  <c r="O15" i="2" s="1"/>
  <c r="G45" i="2"/>
  <c r="G16" i="2"/>
  <c r="G15" i="2" s="1"/>
  <c r="L45" i="2"/>
  <c r="L16" i="2"/>
  <c r="L15" i="2" s="1"/>
  <c r="Q45" i="2"/>
  <c r="Q16" i="2"/>
  <c r="Q15" i="2" s="1"/>
  <c r="C45" i="2"/>
  <c r="C16" i="2"/>
  <c r="C15" i="2" s="1"/>
  <c r="H16" i="2"/>
  <c r="H15" i="2" s="1"/>
  <c r="M45" i="2"/>
  <c r="M16" i="2"/>
  <c r="M15" i="2" s="1"/>
  <c r="R46" i="2"/>
  <c r="O45" i="2"/>
  <c r="N46" i="2"/>
  <c r="K45" i="2"/>
  <c r="J46" i="2"/>
  <c r="S46" i="2" l="1"/>
  <c r="K38" i="2" l="1"/>
  <c r="I38" i="2" l="1"/>
  <c r="P38" i="2"/>
  <c r="H38" i="2"/>
  <c r="L38" i="2"/>
  <c r="Q38" i="2"/>
  <c r="M38" i="2"/>
  <c r="E38" i="2"/>
  <c r="G38" i="2"/>
  <c r="O38" i="2"/>
  <c r="R36" i="2" l="1"/>
  <c r="N36" i="2"/>
  <c r="J36" i="2"/>
  <c r="F36" i="2"/>
  <c r="S36" i="2" l="1"/>
  <c r="Q28" i="2" l="1"/>
  <c r="P28" i="2"/>
  <c r="O28" i="2"/>
  <c r="M28" i="2"/>
  <c r="L28" i="2"/>
  <c r="K28" i="2"/>
  <c r="I28" i="2"/>
  <c r="H28" i="2"/>
  <c r="G28" i="2"/>
  <c r="Q22" i="2"/>
  <c r="P22" i="2"/>
  <c r="O22" i="2"/>
  <c r="M22" i="2"/>
  <c r="L22" i="2"/>
  <c r="K22" i="2"/>
  <c r="I22" i="2"/>
  <c r="H22" i="2"/>
  <c r="G22" i="2"/>
  <c r="E28" i="2"/>
  <c r="D22" i="2"/>
  <c r="E22" i="2"/>
  <c r="C22" i="2"/>
  <c r="D28" i="2"/>
  <c r="G19" i="2" l="1"/>
  <c r="G18" i="2" s="1"/>
  <c r="G48" i="2" s="1"/>
  <c r="D19" i="2"/>
  <c r="D18" i="2" s="1"/>
  <c r="D48" i="2" s="1"/>
  <c r="C19" i="2"/>
  <c r="C18" i="2" s="1"/>
  <c r="Q19" i="2"/>
  <c r="Q18" i="2" s="1"/>
  <c r="E19" i="2"/>
  <c r="E18" i="2" s="1"/>
  <c r="P19" i="2"/>
  <c r="P18" i="2" s="1"/>
  <c r="L19" i="2"/>
  <c r="L18" i="2" s="1"/>
  <c r="H19" i="2"/>
  <c r="H18" i="2" s="1"/>
  <c r="M19" i="2"/>
  <c r="M18" i="2" s="1"/>
  <c r="O19" i="2" l="1"/>
  <c r="O18" i="2" s="1"/>
  <c r="O48" i="2" s="1"/>
  <c r="K19" i="2"/>
  <c r="K18" i="2" s="1"/>
  <c r="K48" i="2" s="1"/>
  <c r="I19" i="2"/>
  <c r="I18" i="2" s="1"/>
  <c r="I48" i="2" s="1"/>
  <c r="C48" i="2"/>
  <c r="Q48" i="2"/>
  <c r="P48" i="2"/>
  <c r="H48" i="2"/>
  <c r="M48" i="2"/>
  <c r="L48" i="2"/>
  <c r="E48" i="2"/>
  <c r="F18" i="2" l="1"/>
  <c r="R43" i="2"/>
  <c r="N43" i="2"/>
  <c r="J43" i="2"/>
  <c r="F43" i="2"/>
  <c r="R27" i="2"/>
  <c r="N27" i="2"/>
  <c r="J27" i="2"/>
  <c r="F27" i="2"/>
  <c r="R42" i="2"/>
  <c r="N42" i="2"/>
  <c r="J42" i="2"/>
  <c r="F42" i="2"/>
  <c r="R41" i="2"/>
  <c r="N41" i="2"/>
  <c r="J41" i="2"/>
  <c r="F41" i="2"/>
  <c r="R40" i="2"/>
  <c r="N40" i="2"/>
  <c r="J40" i="2"/>
  <c r="F40" i="2"/>
  <c r="R38" i="2"/>
  <c r="N38" i="2"/>
  <c r="J38" i="2"/>
  <c r="F38" i="2"/>
  <c r="N37" i="2"/>
  <c r="J37" i="2"/>
  <c r="R30" i="2"/>
  <c r="N30" i="2"/>
  <c r="J30" i="2"/>
  <c r="F30" i="2"/>
  <c r="R33" i="2"/>
  <c r="N33" i="2"/>
  <c r="J33" i="2"/>
  <c r="F33" i="2"/>
  <c r="R39" i="2"/>
  <c r="N39" i="2"/>
  <c r="J39" i="2"/>
  <c r="F39" i="2"/>
  <c r="R29" i="2"/>
  <c r="N29" i="2"/>
  <c r="J29" i="2"/>
  <c r="F29" i="2"/>
  <c r="R28" i="2"/>
  <c r="N28" i="2"/>
  <c r="J28" i="2"/>
  <c r="F28" i="2"/>
  <c r="R26" i="2"/>
  <c r="N26" i="2"/>
  <c r="J26" i="2"/>
  <c r="F26" i="2"/>
  <c r="R25" i="2"/>
  <c r="N25" i="2"/>
  <c r="J25" i="2"/>
  <c r="F25" i="2"/>
  <c r="R23" i="2"/>
  <c r="N23" i="2"/>
  <c r="J23" i="2"/>
  <c r="F23" i="2"/>
  <c r="R24" i="2"/>
  <c r="N24" i="2"/>
  <c r="J24" i="2"/>
  <c r="F24" i="2"/>
  <c r="S24" i="2" l="1"/>
  <c r="S25" i="2"/>
  <c r="S23" i="2"/>
  <c r="S33" i="2"/>
  <c r="S30" i="2"/>
  <c r="S37" i="2"/>
  <c r="S38" i="2"/>
  <c r="S40" i="2"/>
  <c r="S41" i="2"/>
  <c r="S42" i="2"/>
  <c r="S27" i="2"/>
  <c r="S43" i="2"/>
  <c r="S26" i="2"/>
  <c r="S28" i="2"/>
  <c r="S29" i="2"/>
  <c r="S39" i="2"/>
  <c r="R22" i="2"/>
  <c r="N22" i="2"/>
  <c r="J22" i="2"/>
  <c r="F22" i="2"/>
  <c r="R21" i="2"/>
  <c r="N21" i="2"/>
  <c r="J21" i="2"/>
  <c r="F21" i="2"/>
  <c r="R20" i="2"/>
  <c r="N20" i="2"/>
  <c r="J20" i="2"/>
  <c r="F20" i="2"/>
  <c r="R19" i="2"/>
  <c r="N19" i="2"/>
  <c r="J19" i="2"/>
  <c r="F19" i="2"/>
  <c r="S19" i="2" l="1"/>
  <c r="S20" i="2"/>
  <c r="S21" i="2"/>
  <c r="S22" i="2"/>
  <c r="Q9" i="2"/>
  <c r="Q7" i="2" s="1"/>
  <c r="Q17" i="2" s="1"/>
  <c r="P9" i="2"/>
  <c r="P7" i="2" s="1"/>
  <c r="D9" i="2"/>
  <c r="D7" i="2" s="1"/>
  <c r="C9" i="2"/>
  <c r="C7" i="2" s="1"/>
  <c r="O9" i="2"/>
  <c r="O7" i="2" s="1"/>
  <c r="M9" i="2"/>
  <c r="M7" i="2" s="1"/>
  <c r="L9" i="2"/>
  <c r="L7" i="2" s="1"/>
  <c r="K9" i="2"/>
  <c r="K7" i="2" s="1"/>
  <c r="I9" i="2"/>
  <c r="I7" i="2" s="1"/>
  <c r="H9" i="2"/>
  <c r="H7" i="2" s="1"/>
  <c r="G9" i="2"/>
  <c r="G7" i="2" s="1"/>
  <c r="G49" i="2" s="1"/>
  <c r="E9" i="2"/>
  <c r="E7" i="2" s="1"/>
  <c r="E49" i="2" l="1"/>
  <c r="E17" i="2"/>
  <c r="K49" i="2"/>
  <c r="K17" i="2"/>
  <c r="C49" i="2"/>
  <c r="C17" i="2"/>
  <c r="I49" i="2"/>
  <c r="I17" i="2"/>
  <c r="G17" i="2"/>
  <c r="L49" i="2"/>
  <c r="L17" i="2"/>
  <c r="D49" i="2"/>
  <c r="D17" i="2"/>
  <c r="H49" i="2"/>
  <c r="H17" i="2"/>
  <c r="M49" i="2"/>
  <c r="M17" i="2"/>
  <c r="P49" i="2"/>
  <c r="P17" i="2"/>
  <c r="O49" i="2"/>
  <c r="O17" i="2"/>
  <c r="Q49" i="2"/>
  <c r="R11" i="2"/>
  <c r="N11" i="2"/>
  <c r="J11" i="2"/>
  <c r="F11" i="2"/>
  <c r="R10" i="2"/>
  <c r="J10" i="2"/>
  <c r="F10" i="2"/>
  <c r="R13" i="2"/>
  <c r="N13" i="2"/>
  <c r="J13" i="2"/>
  <c r="F13" i="2"/>
  <c r="R12" i="2"/>
  <c r="N12" i="2"/>
  <c r="J12" i="2"/>
  <c r="F12" i="2"/>
  <c r="R9" i="2"/>
  <c r="N9" i="2"/>
  <c r="J9" i="2"/>
  <c r="F9" i="2"/>
  <c r="R8" i="2"/>
  <c r="N8" i="2"/>
  <c r="J8" i="2"/>
  <c r="F8" i="2"/>
  <c r="N17" i="2" l="1"/>
  <c r="R17" i="2"/>
  <c r="J17" i="2"/>
  <c r="F17" i="2"/>
  <c r="S8" i="2"/>
  <c r="S13" i="2"/>
  <c r="S12" i="2"/>
  <c r="S11" i="2"/>
  <c r="S10" i="2"/>
  <c r="S9" i="2"/>
  <c r="S17" i="2" l="1"/>
  <c r="R14" i="2" l="1"/>
  <c r="R18" i="2"/>
  <c r="R15" i="2"/>
  <c r="R16" i="2"/>
  <c r="R44" i="2"/>
  <c r="R45" i="2"/>
  <c r="R47" i="2"/>
  <c r="R48" i="2"/>
  <c r="R49" i="2"/>
  <c r="N14" i="2"/>
  <c r="N18" i="2"/>
  <c r="N15" i="2"/>
  <c r="N16" i="2"/>
  <c r="N44" i="2"/>
  <c r="N45" i="2"/>
  <c r="N47" i="2"/>
  <c r="N48" i="2"/>
  <c r="N49" i="2"/>
  <c r="J14" i="2"/>
  <c r="J18" i="2"/>
  <c r="J15" i="2"/>
  <c r="J16" i="2"/>
  <c r="J44" i="2"/>
  <c r="J45" i="2"/>
  <c r="J48" i="2"/>
  <c r="J49" i="2"/>
  <c r="F14" i="2"/>
  <c r="F15" i="2"/>
  <c r="F16" i="2"/>
  <c r="F44" i="2"/>
  <c r="F45" i="2"/>
  <c r="F47" i="2"/>
  <c r="F48" i="2"/>
  <c r="F49" i="2"/>
  <c r="N7" i="2"/>
  <c r="R7" i="2"/>
  <c r="J7" i="2"/>
  <c r="F7" i="2"/>
  <c r="S48" i="2" l="1"/>
  <c r="S44" i="2"/>
  <c r="S49" i="2"/>
  <c r="S47" i="2"/>
  <c r="S18" i="2"/>
  <c r="S16" i="2"/>
  <c r="S15" i="2"/>
  <c r="S45" i="2"/>
  <c r="S14" i="2"/>
  <c r="S7" i="2"/>
</calcChain>
</file>

<file path=xl/sharedStrings.xml><?xml version="1.0" encoding="utf-8"?>
<sst xmlns="http://schemas.openxmlformats.org/spreadsheetml/2006/main" count="286" uniqueCount="175">
  <si>
    <t>Показники</t>
  </si>
  <si>
    <t>Примітки</t>
  </si>
  <si>
    <t>Од. вим.</t>
  </si>
  <si>
    <t>1 квартал</t>
  </si>
  <si>
    <t>2 квартал</t>
  </si>
  <si>
    <t>3 квартал</t>
  </si>
  <si>
    <t>4 квартал</t>
  </si>
  <si>
    <t>Всього за рік</t>
  </si>
  <si>
    <t>січень</t>
  </si>
  <si>
    <t>лютий</t>
  </si>
  <si>
    <t>березень</t>
  </si>
  <si>
    <t xml:space="preserve">Всього 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</si>
  <si>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</si>
  <si>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</si>
  <si>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</si>
  <si>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</si>
  <si>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</si>
  <si>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</si>
  <si>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</si>
  <si>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</si>
  <si>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</si>
  <si>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Дт</t>
  </si>
  <si>
    <t>Кт</t>
  </si>
  <si>
    <t>на 01.01.2020</t>
  </si>
  <si>
    <t>на 01.01.2021</t>
  </si>
  <si>
    <t>ДОХОДИ</t>
  </si>
  <si>
    <t>ВИТРАТИ</t>
  </si>
  <si>
    <t>Дебіторська, кредиторська заборгованість комунального підприємства</t>
  </si>
  <si>
    <t>Найменування</t>
  </si>
  <si>
    <t>Розрахунок 1 до додатку № 1</t>
  </si>
  <si>
    <t>Розрахунок 2 до додатку № 1</t>
  </si>
  <si>
    <t>Розрахунок 3 до додатку № 1</t>
  </si>
  <si>
    <t>Предмети, обладнання, матеріали, інвентар</t>
  </si>
  <si>
    <t>Оплата послуг (крім комунальних)</t>
  </si>
  <si>
    <t>Проведення заходів</t>
  </si>
  <si>
    <t>Оплата інших енергоносіїв (придбання твердого палива)</t>
  </si>
  <si>
    <t>- паливно-мастильні матеріали</t>
  </si>
  <si>
    <t>- поточний ремонт ПК «Етюд»</t>
  </si>
  <si>
    <t>- послуги охорони</t>
  </si>
  <si>
    <t>Фонд оплати праці, всього, у т.ч.</t>
  </si>
  <si>
    <t>- заробітна плата</t>
  </si>
  <si>
    <t>- єдиний соціальний внесок</t>
  </si>
  <si>
    <t>КАПІТАЛЬНІ ВИТРАТИ</t>
  </si>
  <si>
    <t>- автомобільні запчастини</t>
  </si>
  <si>
    <t>- птахи та корм</t>
  </si>
  <si>
    <t>- телекомунікаційні послуги</t>
  </si>
  <si>
    <t>- матеріали для благоустрою</t>
  </si>
  <si>
    <t>Фінансова підтримка з бюджету</t>
  </si>
  <si>
    <t>грн.</t>
  </si>
  <si>
    <t>КАПІТАЛЬНІ ДОХОДИ</t>
  </si>
  <si>
    <t xml:space="preserve">Електроенергія </t>
  </si>
  <si>
    <t>Водопостачання і стоки</t>
  </si>
  <si>
    <t>Вивіз побутового сміття</t>
  </si>
  <si>
    <t>- послуги з тех.обслуговування автомобіля</t>
  </si>
  <si>
    <t>Придбання деревини</t>
  </si>
  <si>
    <t>За товари, роботи, послуги</t>
  </si>
  <si>
    <t>З підзвітними особами</t>
  </si>
  <si>
    <t>Розрахунки з бюджетом, у т.ч.:</t>
  </si>
  <si>
    <t xml:space="preserve"> -прибуток</t>
  </si>
  <si>
    <t xml:space="preserve"> -ПНДФО (подоходний)</t>
  </si>
  <si>
    <t xml:space="preserve"> -військовий збір</t>
  </si>
  <si>
    <t>Розрахунки зі страхування, у т.ч.:</t>
  </si>
  <si>
    <t xml:space="preserve"> - ЄСВ</t>
  </si>
  <si>
    <t xml:space="preserve"> -частина чистого прибутку</t>
  </si>
  <si>
    <t>Фінансовий результат</t>
  </si>
  <si>
    <t>Директор КП "Дружківський міський парк культури та відпочинку"</t>
  </si>
  <si>
    <t>Д.М. ЄВТУШЕНКО</t>
  </si>
  <si>
    <t>ВСЬОГО З КАПІТАЛЬНИМИ ВИТРАТАМИ</t>
  </si>
  <si>
    <t>- господарські,  канцелярські, електро, водопроводні товари</t>
  </si>
  <si>
    <t>- послуги банку, поштові, інтернет, тех.обслуг. оргтехніки, вогнегасників, інформ.послуги</t>
  </si>
  <si>
    <r>
      <t xml:space="preserve">Проведення заходів </t>
    </r>
    <r>
      <rPr>
        <sz val="10"/>
        <color rgb="FF000000"/>
        <rFont val="Times New Roman"/>
        <family val="1"/>
        <charset val="204"/>
      </rPr>
      <t>(цінні подарунки)</t>
    </r>
  </si>
  <si>
    <t>комунального підприємства "Дружківький міський парк культури та відпочинку" Дружківської міської ради</t>
  </si>
  <si>
    <t>"Дружківький міський парк культури та відпочинку" Дружківської міської ради</t>
  </si>
  <si>
    <t>попередня оплата за електроенергію, поточна заборгованність, строк оплати якої не настав</t>
  </si>
  <si>
    <t>поточна заборгованність, строк оплати якої не настав</t>
  </si>
  <si>
    <t>Види діяльності</t>
  </si>
  <si>
    <t>Основний вид діяльності</t>
  </si>
  <si>
    <t>Проведення концертних заходів, урочистостей з нагоди державних та професійних свят, у тому числі загальноміські</t>
  </si>
  <si>
    <t>од.</t>
  </si>
  <si>
    <t xml:space="preserve">Проведення заходів у молодіжному центрі «ART-HUB Калейдоскоп» </t>
  </si>
  <si>
    <t>Проведення заходів з ветеранської діяльності</t>
  </si>
  <si>
    <t>Робота хореографічних колективів</t>
  </si>
  <si>
    <t>Господарська діяльність</t>
  </si>
  <si>
    <t>Парк культури 24,6 га</t>
  </si>
  <si>
    <t>Косіння трави</t>
  </si>
  <si>
    <t>га</t>
  </si>
  <si>
    <t>Вирубка порослі</t>
  </si>
  <si>
    <t>Садові роботи на клумбах з трояндами</t>
  </si>
  <si>
    <t>м2</t>
  </si>
  <si>
    <t>Садові роботи на інших клумбах парку</t>
  </si>
  <si>
    <t>Доглад за елементами благоустрою (дитячий ігровий майданчик, скульптури, МАФи)</t>
  </si>
  <si>
    <t>Догляд території з удосконаленим покриттям парку</t>
  </si>
  <si>
    <t>Ремонт пам’ятника "Героям підпільної організації"</t>
  </si>
  <si>
    <t>Палац культури "Етюд"</t>
  </si>
  <si>
    <t>Догляд за територією біля Палацу культури «Етюд» 6800 м2</t>
  </si>
  <si>
    <t>Ремонт та фарбування фонтану біля Палацу культури «Етюд»</t>
  </si>
  <si>
    <t>Побілка  бордюр газону біля  ПК «Етюд»</t>
  </si>
  <si>
    <t>м</t>
  </si>
  <si>
    <t>Опалення ПК «Етюд» (рубка, складання дров та інше)</t>
  </si>
  <si>
    <t>котел</t>
  </si>
  <si>
    <t>Виготовлення та монтаж системи гарячого водопостачання у Палаці культури «Етюд»</t>
  </si>
  <si>
    <t>од</t>
  </si>
  <si>
    <t>Монтаж системи водовідливів Палацу культури</t>
  </si>
  <si>
    <t>Заміна автоматичних вимикачів на ЩО1 та ЩО2 Палацу культури</t>
  </si>
  <si>
    <t>Гідроізоляція частини фундаменту будівлі Палацу культури</t>
  </si>
  <si>
    <t>Прибирання внутрішніх приміщень  ПК «Етюд» (глядацька зала, дзеркальна зала, фойе, танцювальні зали тощо)</t>
  </si>
  <si>
    <t>Ремонт пам'ятника біля ПК «Етюд»</t>
  </si>
  <si>
    <t>Кінотеатр "Космос"</t>
  </si>
  <si>
    <t>План робіт на 2021 рік помісячно</t>
  </si>
  <si>
    <t>Од.
виміру</t>
  </si>
  <si>
    <t>Фарбування стін кінотеатру «Космос»</t>
  </si>
  <si>
    <t>Прибирання  пошкоджених великих гілок з дерев</t>
  </si>
  <si>
    <t>Прибирання внутрішніх приміщень кінотеатру</t>
  </si>
  <si>
    <t>Догляд за територією кінотеатру  «Космос» (вирубка порослі, покос, прибирання території)</t>
  </si>
  <si>
    <t>ВСЬОГО З КАПІТАЛЬНИМИ ДОХОДАМИ</t>
  </si>
  <si>
    <t xml:space="preserve">Власні доходи, в тому числі: </t>
  </si>
  <si>
    <t>- послуги з проведення заходів</t>
  </si>
  <si>
    <t>- продаж квитків на платні заходи</t>
  </si>
  <si>
    <t>- оренда комунального майна</t>
  </si>
  <si>
    <t>- відшкодування комунальних витрат орендарями</t>
  </si>
  <si>
    <t>- інші (відсотки)</t>
  </si>
  <si>
    <t>Головний бухгалтер</t>
  </si>
  <si>
    <t>Н.О. КУЛІШ</t>
  </si>
  <si>
    <t>Податок на прибуток, частина чистого прибутку</t>
  </si>
  <si>
    <t>- послуги з розміщення інформ.матеріалів в ЗМІ</t>
  </si>
  <si>
    <t>План доходів та витрат на 2022 рік по комунальному  підприємству</t>
  </si>
  <si>
    <t>- послуги з поводження з твердими та рідкими побутовими відходами</t>
  </si>
  <si>
    <r>
      <t xml:space="preserve">Придбання обладнання і предметів довгострокового користування </t>
    </r>
    <r>
      <rPr>
        <sz val="10"/>
        <color rgb="FF000000"/>
        <rFont val="Times New Roman"/>
        <family val="1"/>
        <charset val="204"/>
      </rPr>
      <t>(сценічне обладнання, травокосарки,  мототехніка)</t>
    </r>
  </si>
  <si>
    <t>- послуги з обслуговування мотузкового парку</t>
  </si>
  <si>
    <t>Директор підприємства</t>
  </si>
  <si>
    <t>Секретар міської ради</t>
  </si>
  <si>
    <t>Костянтин ХОРС</t>
  </si>
  <si>
    <t>Найменування одержувача</t>
  </si>
  <si>
    <t>ЄДРПОУ</t>
  </si>
  <si>
    <t>Вид бюджету</t>
  </si>
  <si>
    <t>КВК</t>
  </si>
  <si>
    <t>КПКВКМБ</t>
  </si>
  <si>
    <t>Загальний фонд</t>
  </si>
  <si>
    <t>Оплата праці</t>
  </si>
  <si>
    <t>Нарахування на оплату праці</t>
  </si>
  <si>
    <t>в тому числі:</t>
  </si>
  <si>
    <t>Придбання паливно- мастильних матеріалів</t>
  </si>
  <si>
    <t>Придбання автозапчастин</t>
  </si>
  <si>
    <t>Благоустрій</t>
  </si>
  <si>
    <t>Телекомунікаційні послуги</t>
  </si>
  <si>
    <t>Всього</t>
  </si>
  <si>
    <t>Всього, грн.</t>
  </si>
  <si>
    <t>у тому числі по роках</t>
  </si>
  <si>
    <t>Придбання паливно-мастильних матеріалів</t>
  </si>
  <si>
    <t>Електроенергія</t>
  </si>
  <si>
    <t>Напрямок видатків</t>
  </si>
  <si>
    <t>Всього по благоустрою</t>
  </si>
  <si>
    <t>Громадська безпека.                                                         Проект "Громадська безпека у фокусі"</t>
  </si>
  <si>
    <t>Послуги з поточного ремонту</t>
  </si>
  <si>
    <t>Придбання комплектуючих матеріалів</t>
  </si>
  <si>
    <t>Оплата комунальних послуг</t>
  </si>
  <si>
    <t>Теплопостачання</t>
  </si>
  <si>
    <t>Водопостачання</t>
  </si>
  <si>
    <t>Оргтехніка</t>
  </si>
  <si>
    <t>Обмундирування</t>
  </si>
  <si>
    <t>Матеріально-технічне забезпечення</t>
  </si>
  <si>
    <t>Технічне обслуговування комп'ютерної техніки</t>
  </si>
  <si>
    <t>Технічне облуговування  службового автомобіля</t>
  </si>
  <si>
    <t>Інші послуги</t>
  </si>
  <si>
    <t>Всього громадська безпека</t>
  </si>
  <si>
    <t xml:space="preserve">Програма забезпечення діяльності КП «Муніципальна варта» Дружківської  міської ради на
 2022-2024 роки розроблена КП «Муніципальна варта» Дружківської міської ради
</t>
  </si>
  <si>
    <t>Начальник  КП «Муніципальна варта»</t>
  </si>
  <si>
    <t>Валерій ЄФРЕМОВ</t>
  </si>
  <si>
    <t>Капітальні видатки</t>
  </si>
  <si>
    <t>Офісне обладнання</t>
  </si>
  <si>
    <t xml:space="preserve">* Штатна кількість працівників  складає 12.75 одиниць </t>
  </si>
  <si>
    <t>Матеріально-технічне забезпечення КП "Муніципальна варта"</t>
  </si>
  <si>
    <t>Оплата праці *</t>
  </si>
  <si>
    <t xml:space="preserve"> Програма забезпечення діяльності комунального підприємства "Муніципальна варта"Дружківської міської ради на 2022-2024 роки
</t>
  </si>
  <si>
    <t xml:space="preserve">        Додаток 1
        ЗАТВЕРДЖЕНО
        Рішення міської ради 
        від ________ № 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</si>
</sst>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;@"/>
  </numFmts>
  <fonts count="22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20212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45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" fontId="3" fillId="0" borderId="0" xfId="0" applyNumberFormat="1" applyFont="1" applyBorder="1" applyAlignment="1">
      <alignment horizontal="right" vertical="center"/>
    </xf>
    <xf numFmtId="0" fontId="3" fillId="2" borderId="0" xfId="0" applyFont="1" applyFill="1"/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3" fillId="0" borderId="1" xfId="0" quotePrefix="1" applyFont="1" applyBorder="1" applyAlignment="1">
      <alignment wrapText="1"/>
    </xf>
    <xf numFmtId="0" fontId="11" fillId="0" borderId="1" xfId="0" quotePrefix="1" applyFont="1" applyBorder="1" applyAlignment="1">
      <alignment vertical="top" wrapText="1"/>
    </xf>
    <xf numFmtId="0" fontId="3" fillId="0" borderId="1" xfId="0" applyFont="1" applyBorder="1" applyAlignment="1">
      <alignment horizontal="left" vertical="top"/>
    </xf>
    <xf numFmtId="3" fontId="13" fillId="0" borderId="5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3" fontId="5" fillId="0" borderId="7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right"/>
    </xf>
    <xf numFmtId="3" fontId="5" fillId="0" borderId="6" xfId="0" applyNumberFormat="1" applyFont="1" applyBorder="1" applyAlignment="1">
      <alignment horizontal="right"/>
    </xf>
    <xf numFmtId="0" fontId="5" fillId="0" borderId="9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right"/>
    </xf>
    <xf numFmtId="0" fontId="3" fillId="0" borderId="5" xfId="0" applyFont="1" applyBorder="1"/>
    <xf numFmtId="3" fontId="5" fillId="0" borderId="5" xfId="0" applyNumberFormat="1" applyFont="1" applyBorder="1" applyAlignment="1">
      <alignment horizontal="right"/>
    </xf>
    <xf numFmtId="0" fontId="8" fillId="0" borderId="6" xfId="0" applyFont="1" applyBorder="1"/>
    <xf numFmtId="0" fontId="8" fillId="0" borderId="9" xfId="0" applyFont="1" applyBorder="1" applyAlignment="1">
      <alignment vertical="distributed"/>
    </xf>
    <xf numFmtId="3" fontId="5" fillId="0" borderId="9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9" fillId="0" borderId="1" xfId="0" applyFont="1" applyBorder="1"/>
    <xf numFmtId="164" fontId="9" fillId="0" borderId="1" xfId="0" applyNumberFormat="1" applyFont="1" applyBorder="1"/>
    <xf numFmtId="0" fontId="9" fillId="0" borderId="6" xfId="0" applyFont="1" applyBorder="1" applyAlignment="1">
      <alignment horizontal="center" vertical="center" wrapText="1"/>
    </xf>
    <xf numFmtId="0" fontId="9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17" fillId="0" borderId="0" xfId="0" applyFont="1"/>
    <xf numFmtId="0" fontId="9" fillId="0" borderId="1" xfId="0" applyFont="1" applyFill="1" applyBorder="1" applyAlignment="1">
      <alignment wrapText="1"/>
    </xf>
    <xf numFmtId="0" fontId="3" fillId="0" borderId="10" xfId="0" applyFont="1" applyBorder="1" applyAlignment="1">
      <alignment vertical="center" wrapText="1"/>
    </xf>
    <xf numFmtId="164" fontId="3" fillId="0" borderId="1" xfId="0" applyNumberFormat="1" applyFont="1" applyBorder="1"/>
    <xf numFmtId="0" fontId="9" fillId="0" borderId="0" xfId="0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horizontal="center" vertical="center" wrapText="1"/>
    </xf>
    <xf numFmtId="0" fontId="3" fillId="0" borderId="11" xfId="0" applyFont="1" applyBorder="1"/>
    <xf numFmtId="3" fontId="5" fillId="0" borderId="8" xfId="0" applyNumberFormat="1" applyFont="1" applyBorder="1" applyAlignment="1">
      <alignment horizontal="right"/>
    </xf>
    <xf numFmtId="0" fontId="3" fillId="0" borderId="8" xfId="0" applyFont="1" applyBorder="1" applyAlignment="1">
      <alignment vertical="distributed"/>
    </xf>
    <xf numFmtId="3" fontId="6" fillId="0" borderId="8" xfId="0" applyNumberFormat="1" applyFont="1" applyBorder="1" applyAlignment="1">
      <alignment horizontal="right"/>
    </xf>
    <xf numFmtId="0" fontId="5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vertical="distributed"/>
    </xf>
    <xf numFmtId="3" fontId="5" fillId="0" borderId="11" xfId="0" applyNumberFormat="1" applyFont="1" applyBorder="1" applyAlignment="1">
      <alignment horizontal="right"/>
    </xf>
    <xf numFmtId="0" fontId="3" fillId="0" borderId="1" xfId="0" quotePrefix="1" applyFont="1" applyBorder="1" applyAlignment="1">
      <alignment horizontal="left" vertical="top"/>
    </xf>
    <xf numFmtId="0" fontId="3" fillId="0" borderId="7" xfId="0" quotePrefix="1" applyFont="1" applyBorder="1" applyAlignment="1">
      <alignment horizontal="left" vertical="top"/>
    </xf>
    <xf numFmtId="3" fontId="3" fillId="0" borderId="11" xfId="0" applyNumberFormat="1" applyFont="1" applyBorder="1" applyAlignment="1">
      <alignment horizontal="right"/>
    </xf>
    <xf numFmtId="0" fontId="10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/>
    </xf>
    <xf numFmtId="3" fontId="18" fillId="0" borderId="11" xfId="0" applyNumberFormat="1" applyFont="1" applyBorder="1" applyAlignment="1">
      <alignment horizontal="right"/>
    </xf>
    <xf numFmtId="3" fontId="15" fillId="0" borderId="9" xfId="0" applyNumberFormat="1" applyFont="1" applyBorder="1" applyAlignment="1">
      <alignment horizontal="right"/>
    </xf>
    <xf numFmtId="3" fontId="19" fillId="0" borderId="8" xfId="0" applyNumberFormat="1" applyFont="1" applyBorder="1" applyAlignment="1">
      <alignment horizontal="right"/>
    </xf>
    <xf numFmtId="3" fontId="15" fillId="0" borderId="11" xfId="0" applyNumberFormat="1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0" fontId="3" fillId="0" borderId="0" xfId="1" applyFont="1"/>
    <xf numFmtId="0" fontId="7" fillId="0" borderId="0" xfId="1" applyFont="1" applyAlignment="1">
      <alignment horizontal="center" wrapText="1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left" wrapText="1"/>
    </xf>
    <xf numFmtId="0" fontId="7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4" fontId="3" fillId="0" borderId="0" xfId="1" applyNumberFormat="1" applyFont="1"/>
    <xf numFmtId="0" fontId="12" fillId="0" borderId="0" xfId="1" applyFont="1"/>
    <xf numFmtId="14" fontId="3" fillId="0" borderId="10" xfId="1" applyNumberFormat="1" applyFont="1" applyBorder="1" applyAlignment="1">
      <alignment horizontal="center"/>
    </xf>
    <xf numFmtId="0" fontId="20" fillId="0" borderId="1" xfId="1" applyFont="1" applyBorder="1" applyAlignment="1">
      <alignment horizontal="center" vertical="top" wrapText="1"/>
    </xf>
    <xf numFmtId="0" fontId="7" fillId="0" borderId="0" xfId="1" applyFont="1" applyBorder="1" applyAlignment="1"/>
    <xf numFmtId="0" fontId="1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3" fontId="17" fillId="3" borderId="1" xfId="1" applyNumberFormat="1" applyFont="1" applyFill="1" applyBorder="1" applyAlignment="1">
      <alignment vertical="top" wrapText="1"/>
    </xf>
    <xf numFmtId="0" fontId="9" fillId="0" borderId="1" xfId="1" applyFont="1" applyBorder="1"/>
    <xf numFmtId="0" fontId="20" fillId="0" borderId="1" xfId="1" applyFont="1" applyBorder="1" applyAlignment="1">
      <alignment vertical="top" wrapText="1"/>
    </xf>
    <xf numFmtId="3" fontId="20" fillId="0" borderId="1" xfId="1" applyNumberFormat="1" applyFont="1" applyFill="1" applyBorder="1" applyAlignment="1">
      <alignment vertical="top" wrapText="1"/>
    </xf>
    <xf numFmtId="3" fontId="20" fillId="0" borderId="1" xfId="0" applyNumberFormat="1" applyFont="1" applyFill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3" fontId="17" fillId="0" borderId="1" xfId="1" applyNumberFormat="1" applyFont="1" applyFill="1" applyBorder="1" applyAlignment="1">
      <alignment vertical="top" wrapText="1"/>
    </xf>
    <xf numFmtId="0" fontId="9" fillId="0" borderId="1" xfId="1" applyFont="1" applyBorder="1" applyAlignment="1">
      <alignment wrapText="1"/>
    </xf>
    <xf numFmtId="0" fontId="4" fillId="0" borderId="1" xfId="1" applyFont="1" applyBorder="1"/>
    <xf numFmtId="0" fontId="17" fillId="0" borderId="1" xfId="1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3" fontId="20" fillId="0" borderId="1" xfId="1" applyNumberFormat="1" applyFont="1" applyBorder="1" applyAlignment="1">
      <alignment vertical="top" wrapText="1"/>
    </xf>
    <xf numFmtId="3" fontId="20" fillId="0" borderId="1" xfId="0" applyNumberFormat="1" applyFont="1" applyBorder="1" applyAlignment="1">
      <alignment vertical="top" wrapText="1"/>
    </xf>
    <xf numFmtId="3" fontId="17" fillId="0" borderId="1" xfId="1" applyNumberFormat="1" applyFont="1" applyBorder="1" applyAlignment="1">
      <alignment vertical="top" wrapText="1"/>
    </xf>
    <xf numFmtId="3" fontId="17" fillId="0" borderId="1" xfId="0" applyNumberFormat="1" applyFont="1" applyFill="1" applyBorder="1" applyAlignment="1">
      <alignment vertical="top" wrapText="1"/>
    </xf>
    <xf numFmtId="3" fontId="17" fillId="0" borderId="1" xfId="0" applyNumberFormat="1" applyFont="1" applyBorder="1" applyAlignment="1">
      <alignment vertical="top" wrapText="1"/>
    </xf>
    <xf numFmtId="0" fontId="9" fillId="0" borderId="0" xfId="1" applyFont="1" applyAlignment="1"/>
    <xf numFmtId="0" fontId="9" fillId="0" borderId="0" xfId="1" applyFont="1"/>
    <xf numFmtId="0" fontId="17" fillId="0" borderId="1" xfId="1" applyFont="1" applyBorder="1" applyAlignment="1">
      <alignment horizontal="left" vertical="top" wrapText="1"/>
    </xf>
    <xf numFmtId="0" fontId="20" fillId="0" borderId="1" xfId="1" applyFont="1" applyBorder="1" applyAlignment="1">
      <alignment horizontal="left" vertical="top" wrapText="1"/>
    </xf>
    <xf numFmtId="3" fontId="9" fillId="0" borderId="1" xfId="1" applyNumberFormat="1" applyFont="1" applyBorder="1"/>
    <xf numFmtId="0" fontId="4" fillId="0" borderId="1" xfId="1" applyFont="1" applyBorder="1" applyAlignment="1">
      <alignment horizontal="left"/>
    </xf>
    <xf numFmtId="0" fontId="3" fillId="0" borderId="1" xfId="1" applyFont="1" applyBorder="1"/>
    <xf numFmtId="3" fontId="4" fillId="0" borderId="1" xfId="1" applyNumberFormat="1" applyFont="1" applyBorder="1"/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9" fillId="4" borderId="0" xfId="0" applyFont="1" applyFill="1" applyAlignment="1">
      <alignment vertical="center" wrapText="1"/>
    </xf>
    <xf numFmtId="0" fontId="4" fillId="0" borderId="0" xfId="1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7" fillId="0" borderId="1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4"/>
  <sheetViews>
    <sheetView tabSelected="1" view="pageBreakPreview" zoomScaleSheetLayoutView="100" workbookViewId="0">
      <selection activeCell="A2" sqref="A2:E2"/>
    </sheetView>
  </sheetViews>
  <sheetFormatPr defaultRowHeight="12.75" x14ac:dyDescent="0.2"/>
  <cols>
    <col min="1" max="1" width="65.42578125" style="82" customWidth="1"/>
    <col min="2" max="4" width="11.7109375" style="82" customWidth="1"/>
    <col min="5" max="5" width="11.5703125" style="82" customWidth="1"/>
    <col min="6" max="16384" width="9.140625" style="82"/>
  </cols>
  <sheetData>
    <row r="1" spans="1:5" ht="90" customHeight="1" x14ac:dyDescent="0.2">
      <c r="B1" s="123" t="s">
        <v>174</v>
      </c>
      <c r="C1" s="123"/>
      <c r="D1" s="123"/>
      <c r="E1" s="123"/>
    </row>
    <row r="2" spans="1:5" ht="51.75" customHeight="1" x14ac:dyDescent="0.25">
      <c r="A2" s="124" t="s">
        <v>173</v>
      </c>
      <c r="B2" s="124"/>
      <c r="C2" s="124"/>
      <c r="D2" s="124"/>
      <c r="E2" s="124"/>
    </row>
    <row r="3" spans="1:5" ht="14.25" x14ac:dyDescent="0.2">
      <c r="A3" s="83"/>
      <c r="B3" s="83"/>
    </row>
    <row r="4" spans="1:5" hidden="1" x14ac:dyDescent="0.2">
      <c r="A4" s="84" t="s">
        <v>132</v>
      </c>
      <c r="B4" s="85"/>
    </row>
    <row r="5" spans="1:5" ht="14.25" hidden="1" x14ac:dyDescent="0.2">
      <c r="A5" s="85" t="s">
        <v>133</v>
      </c>
      <c r="B5" s="86"/>
    </row>
    <row r="6" spans="1:5" ht="14.25" hidden="1" x14ac:dyDescent="0.2">
      <c r="A6" s="85" t="s">
        <v>134</v>
      </c>
      <c r="B6" s="86"/>
    </row>
    <row r="7" spans="1:5" ht="14.25" hidden="1" x14ac:dyDescent="0.2">
      <c r="A7" s="85" t="s">
        <v>135</v>
      </c>
      <c r="B7" s="86"/>
    </row>
    <row r="8" spans="1:5" ht="14.25" hidden="1" x14ac:dyDescent="0.2">
      <c r="A8" s="87" t="s">
        <v>136</v>
      </c>
      <c r="B8" s="92"/>
    </row>
    <row r="9" spans="1:5" ht="15.75" customHeight="1" x14ac:dyDescent="0.2">
      <c r="A9" s="120" t="s">
        <v>150</v>
      </c>
      <c r="B9" s="126" t="s">
        <v>147</v>
      </c>
      <c r="C9" s="126"/>
      <c r="D9" s="126"/>
      <c r="E9" s="120" t="s">
        <v>146</v>
      </c>
    </row>
    <row r="10" spans="1:5" ht="14.25" customHeight="1" x14ac:dyDescent="0.25">
      <c r="A10" s="121"/>
      <c r="B10" s="93">
        <v>2022</v>
      </c>
      <c r="C10" s="94">
        <v>2023</v>
      </c>
      <c r="D10" s="94">
        <v>2024</v>
      </c>
      <c r="E10" s="121"/>
    </row>
    <row r="11" spans="1:5" ht="15" hidden="1" customHeight="1" x14ac:dyDescent="0.25">
      <c r="A11" s="95" t="s">
        <v>137</v>
      </c>
      <c r="B11" s="96"/>
      <c r="C11" s="97"/>
      <c r="D11" s="97"/>
      <c r="E11" s="118"/>
    </row>
    <row r="12" spans="1:5" ht="15" customHeight="1" x14ac:dyDescent="0.25">
      <c r="A12" s="98" t="s">
        <v>172</v>
      </c>
      <c r="B12" s="99">
        <v>1792900</v>
      </c>
      <c r="C12" s="100">
        <v>1964600</v>
      </c>
      <c r="D12" s="100">
        <f>D35+D70</f>
        <v>2098500</v>
      </c>
      <c r="E12" s="119">
        <f>B12+C12+D12</f>
        <v>5856000</v>
      </c>
    </row>
    <row r="13" spans="1:5" ht="15" customHeight="1" x14ac:dyDescent="0.25">
      <c r="A13" s="98" t="s">
        <v>139</v>
      </c>
      <c r="B13" s="99">
        <v>394500</v>
      </c>
      <c r="C13" s="100">
        <v>432200</v>
      </c>
      <c r="D13" s="100">
        <v>461700</v>
      </c>
      <c r="E13" s="119">
        <f>B13+C13+D13</f>
        <v>1288400</v>
      </c>
    </row>
    <row r="14" spans="1:5" ht="15" customHeight="1" x14ac:dyDescent="0.25">
      <c r="A14" s="98" t="s">
        <v>155</v>
      </c>
      <c r="B14" s="99">
        <f>SUM(B15:B17)</f>
        <v>244500</v>
      </c>
      <c r="C14" s="99">
        <f t="shared" ref="C14:D14" si="0">SUM(C15:C17)</f>
        <v>258700</v>
      </c>
      <c r="D14" s="99">
        <f t="shared" si="0"/>
        <v>272300</v>
      </c>
      <c r="E14" s="119">
        <f t="shared" ref="E14:E31" si="1">B14+C14+D14</f>
        <v>775500</v>
      </c>
    </row>
    <row r="15" spans="1:5" ht="15" customHeight="1" x14ac:dyDescent="0.25">
      <c r="A15" s="101" t="s">
        <v>156</v>
      </c>
      <c r="B15" s="102">
        <v>185000</v>
      </c>
      <c r="C15" s="102">
        <v>195500</v>
      </c>
      <c r="D15" s="102">
        <v>206000</v>
      </c>
      <c r="E15" s="116">
        <f t="shared" si="1"/>
        <v>586500</v>
      </c>
    </row>
    <row r="16" spans="1:5" ht="15" customHeight="1" x14ac:dyDescent="0.25">
      <c r="A16" s="101" t="s">
        <v>149</v>
      </c>
      <c r="B16" s="102">
        <v>52000</v>
      </c>
      <c r="C16" s="102">
        <v>55200</v>
      </c>
      <c r="D16" s="102">
        <v>58000</v>
      </c>
      <c r="E16" s="116">
        <f t="shared" si="1"/>
        <v>165200</v>
      </c>
    </row>
    <row r="17" spans="1:5" ht="15" customHeight="1" x14ac:dyDescent="0.25">
      <c r="A17" s="101" t="s">
        <v>157</v>
      </c>
      <c r="B17" s="102">
        <v>7500</v>
      </c>
      <c r="C17" s="102">
        <v>8000</v>
      </c>
      <c r="D17" s="102">
        <v>8300</v>
      </c>
      <c r="E17" s="116">
        <f t="shared" si="1"/>
        <v>23800</v>
      </c>
    </row>
    <row r="18" spans="1:5" ht="15" customHeight="1" x14ac:dyDescent="0.25">
      <c r="A18" s="98" t="s">
        <v>32</v>
      </c>
      <c r="B18" s="99">
        <f>SUM(B19:B24)</f>
        <v>312700</v>
      </c>
      <c r="C18" s="99">
        <f t="shared" ref="C18:D18" si="2">SUM(C19:C24)</f>
        <v>332000</v>
      </c>
      <c r="D18" s="99">
        <f t="shared" si="2"/>
        <v>355400</v>
      </c>
      <c r="E18" s="119">
        <f t="shared" si="1"/>
        <v>1000100</v>
      </c>
    </row>
    <row r="19" spans="1:5" ht="15" customHeight="1" x14ac:dyDescent="0.25">
      <c r="A19" s="103" t="s">
        <v>148</v>
      </c>
      <c r="B19" s="102">
        <v>88000</v>
      </c>
      <c r="C19" s="102">
        <v>95000</v>
      </c>
      <c r="D19" s="102">
        <v>100000</v>
      </c>
      <c r="E19" s="116">
        <f t="shared" si="1"/>
        <v>283000</v>
      </c>
    </row>
    <row r="20" spans="1:5" ht="15" customHeight="1" x14ac:dyDescent="0.25">
      <c r="A20" s="103" t="s">
        <v>142</v>
      </c>
      <c r="B20" s="102">
        <v>36000</v>
      </c>
      <c r="C20" s="102">
        <v>40000</v>
      </c>
      <c r="D20" s="102">
        <v>45000</v>
      </c>
      <c r="E20" s="116">
        <f t="shared" si="1"/>
        <v>121000</v>
      </c>
    </row>
    <row r="21" spans="1:5" ht="15" customHeight="1" x14ac:dyDescent="0.25">
      <c r="A21" s="97" t="s">
        <v>159</v>
      </c>
      <c r="B21" s="102">
        <v>55000</v>
      </c>
      <c r="C21" s="102">
        <v>57000</v>
      </c>
      <c r="D21" s="102">
        <v>60000</v>
      </c>
      <c r="E21" s="116">
        <f t="shared" si="1"/>
        <v>172000</v>
      </c>
    </row>
    <row r="22" spans="1:5" ht="15" customHeight="1" x14ac:dyDescent="0.25">
      <c r="A22" s="97" t="s">
        <v>169</v>
      </c>
      <c r="B22" s="102">
        <v>55700</v>
      </c>
      <c r="C22" s="102">
        <v>58000</v>
      </c>
      <c r="D22" s="102">
        <v>60000</v>
      </c>
      <c r="E22" s="116">
        <f t="shared" si="1"/>
        <v>173700</v>
      </c>
    </row>
    <row r="23" spans="1:5" ht="15" customHeight="1" x14ac:dyDescent="0.25">
      <c r="A23" s="97" t="s">
        <v>171</v>
      </c>
      <c r="B23" s="102">
        <v>48000</v>
      </c>
      <c r="C23" s="102">
        <v>50000</v>
      </c>
      <c r="D23" s="102">
        <v>55400</v>
      </c>
      <c r="E23" s="116">
        <f t="shared" si="1"/>
        <v>153400</v>
      </c>
    </row>
    <row r="24" spans="1:5" ht="15" customHeight="1" x14ac:dyDescent="0.25">
      <c r="A24" s="103" t="s">
        <v>154</v>
      </c>
      <c r="B24" s="102">
        <v>30000</v>
      </c>
      <c r="C24" s="102">
        <v>32000</v>
      </c>
      <c r="D24" s="102">
        <v>35000</v>
      </c>
      <c r="E24" s="116">
        <f t="shared" si="1"/>
        <v>97000</v>
      </c>
    </row>
    <row r="25" spans="1:5" ht="15" customHeight="1" x14ac:dyDescent="0.25">
      <c r="A25" s="98" t="s">
        <v>33</v>
      </c>
      <c r="B25" s="99">
        <f>SUM(B26:B30)</f>
        <v>215800</v>
      </c>
      <c r="C25" s="99">
        <f>SUM(C26:C30)</f>
        <v>235800</v>
      </c>
      <c r="D25" s="99">
        <f>SUM(D26:D30)</f>
        <v>248500</v>
      </c>
      <c r="E25" s="119">
        <f t="shared" si="1"/>
        <v>700100</v>
      </c>
    </row>
    <row r="26" spans="1:5" ht="15" customHeight="1" x14ac:dyDescent="0.25">
      <c r="A26" s="101" t="s">
        <v>162</v>
      </c>
      <c r="B26" s="102">
        <v>36000</v>
      </c>
      <c r="C26" s="102">
        <v>40000</v>
      </c>
      <c r="D26" s="102">
        <v>42000</v>
      </c>
      <c r="E26" s="116">
        <f t="shared" si="1"/>
        <v>118000</v>
      </c>
    </row>
    <row r="27" spans="1:5" ht="15" customHeight="1" x14ac:dyDescent="0.25">
      <c r="A27" s="103" t="s">
        <v>161</v>
      </c>
      <c r="B27" s="102">
        <v>15000</v>
      </c>
      <c r="C27" s="102">
        <v>18000</v>
      </c>
      <c r="D27" s="102">
        <v>20000</v>
      </c>
      <c r="E27" s="116">
        <f t="shared" si="1"/>
        <v>53000</v>
      </c>
    </row>
    <row r="28" spans="1:5" ht="15" customHeight="1" x14ac:dyDescent="0.25">
      <c r="A28" s="97" t="s">
        <v>144</v>
      </c>
      <c r="B28" s="102">
        <f>B58+B78</f>
        <v>63700</v>
      </c>
      <c r="C28" s="102">
        <v>65500</v>
      </c>
      <c r="D28" s="102">
        <v>69000</v>
      </c>
      <c r="E28" s="116">
        <f t="shared" si="1"/>
        <v>198200</v>
      </c>
    </row>
    <row r="29" spans="1:5" ht="15" customHeight="1" x14ac:dyDescent="0.25">
      <c r="A29" s="101" t="s">
        <v>153</v>
      </c>
      <c r="B29" s="102">
        <v>45600</v>
      </c>
      <c r="C29" s="102">
        <v>48300</v>
      </c>
      <c r="D29" s="102">
        <v>50000</v>
      </c>
      <c r="E29" s="116">
        <f t="shared" si="1"/>
        <v>143900</v>
      </c>
    </row>
    <row r="30" spans="1:5" ht="15" customHeight="1" x14ac:dyDescent="0.25">
      <c r="A30" s="97" t="s">
        <v>163</v>
      </c>
      <c r="B30" s="102">
        <v>55500</v>
      </c>
      <c r="C30" s="102">
        <v>64000</v>
      </c>
      <c r="D30" s="102">
        <v>67500</v>
      </c>
      <c r="E30" s="116">
        <f t="shared" si="1"/>
        <v>187000</v>
      </c>
    </row>
    <row r="31" spans="1:5" ht="15" customHeight="1" x14ac:dyDescent="0.25">
      <c r="A31" s="104" t="s">
        <v>168</v>
      </c>
      <c r="B31" s="99">
        <v>75000</v>
      </c>
      <c r="C31" s="99">
        <v>85000</v>
      </c>
      <c r="D31" s="99">
        <v>90000</v>
      </c>
      <c r="E31" s="119">
        <f t="shared" si="1"/>
        <v>250000</v>
      </c>
    </row>
    <row r="32" spans="1:5" ht="18" customHeight="1" x14ac:dyDescent="0.25">
      <c r="A32" s="91" t="s">
        <v>145</v>
      </c>
      <c r="B32" s="99">
        <f>B12+B13+B14+B18+B25+B31</f>
        <v>3035400</v>
      </c>
      <c r="C32" s="99">
        <f>C12+C13+C14+C18+C25+C31</f>
        <v>3308300</v>
      </c>
      <c r="D32" s="99">
        <f>D12+D13+D14+D18+D25+D31</f>
        <v>3526400</v>
      </c>
      <c r="E32" s="119">
        <f>B32+C32+D32</f>
        <v>9870100</v>
      </c>
    </row>
    <row r="33" spans="1:5" ht="15" hidden="1" customHeight="1" x14ac:dyDescent="0.2">
      <c r="A33" s="114" t="s">
        <v>140</v>
      </c>
      <c r="B33" s="105"/>
      <c r="C33" s="106"/>
      <c r="D33" s="106"/>
    </row>
    <row r="34" spans="1:5" ht="15" hidden="1" customHeight="1" x14ac:dyDescent="0.2">
      <c r="A34" s="91" t="s">
        <v>143</v>
      </c>
    </row>
    <row r="35" spans="1:5" ht="15" hidden="1" customHeight="1" x14ac:dyDescent="0.2">
      <c r="A35" s="98" t="s">
        <v>138</v>
      </c>
      <c r="B35" s="107">
        <v>1466965</v>
      </c>
      <c r="C35" s="108">
        <v>1607470</v>
      </c>
      <c r="D35" s="108">
        <v>1717060</v>
      </c>
      <c r="E35" s="88"/>
    </row>
    <row r="36" spans="1:5" ht="15" hidden="1" customHeight="1" x14ac:dyDescent="0.2">
      <c r="A36" s="98" t="s">
        <v>139</v>
      </c>
      <c r="B36" s="107">
        <v>322735</v>
      </c>
      <c r="C36" s="108">
        <v>353640</v>
      </c>
      <c r="D36" s="108">
        <v>377755</v>
      </c>
      <c r="E36" s="88"/>
    </row>
    <row r="37" spans="1:5" ht="15" hidden="1" customHeight="1" x14ac:dyDescent="0.2">
      <c r="A37" s="98" t="s">
        <v>155</v>
      </c>
      <c r="B37" s="107">
        <f>SUM(B38:B40)</f>
        <v>234455</v>
      </c>
      <c r="C37" s="107">
        <f t="shared" ref="C37:D37" si="3">SUM(C38:C40)</f>
        <v>249020</v>
      </c>
      <c r="D37" s="107">
        <f t="shared" si="3"/>
        <v>263210</v>
      </c>
      <c r="E37" s="88"/>
    </row>
    <row r="38" spans="1:5" ht="9" hidden="1" customHeight="1" x14ac:dyDescent="0.2">
      <c r="A38" s="101" t="s">
        <v>156</v>
      </c>
      <c r="B38" s="109">
        <v>183140</v>
      </c>
      <c r="C38" s="109">
        <v>194490</v>
      </c>
      <c r="D38" s="109">
        <v>205580</v>
      </c>
      <c r="E38" s="88"/>
    </row>
    <row r="39" spans="1:5" ht="15" hidden="1" customHeight="1" x14ac:dyDescent="0.2">
      <c r="A39" s="101" t="s">
        <v>149</v>
      </c>
      <c r="B39" s="109">
        <v>46300</v>
      </c>
      <c r="C39" s="109">
        <v>49200</v>
      </c>
      <c r="D39" s="109">
        <v>52000</v>
      </c>
      <c r="E39" s="88"/>
    </row>
    <row r="40" spans="1:5" ht="15" hidden="1" customHeight="1" x14ac:dyDescent="0.2">
      <c r="A40" s="101" t="s">
        <v>157</v>
      </c>
      <c r="B40" s="109">
        <v>5015</v>
      </c>
      <c r="C40" s="109">
        <v>5330</v>
      </c>
      <c r="D40" s="109">
        <v>5630</v>
      </c>
      <c r="E40" s="88"/>
    </row>
    <row r="41" spans="1:5" ht="15" hidden="1" customHeight="1" x14ac:dyDescent="0.2">
      <c r="A41" s="98" t="s">
        <v>32</v>
      </c>
      <c r="B41" s="107">
        <f>SUM(B42:B54)</f>
        <v>256535</v>
      </c>
      <c r="C41" s="107">
        <f>SUM(C42:C54)</f>
        <v>241685</v>
      </c>
      <c r="D41" s="107">
        <f>SUM(D42:D54)</f>
        <v>233780</v>
      </c>
    </row>
    <row r="42" spans="1:5" ht="15" hidden="1" customHeight="1" x14ac:dyDescent="0.25">
      <c r="A42" s="103" t="s">
        <v>141</v>
      </c>
      <c r="B42" s="109">
        <v>87435</v>
      </c>
      <c r="C42" s="110">
        <v>92055</v>
      </c>
      <c r="D42" s="110">
        <v>96670</v>
      </c>
    </row>
    <row r="43" spans="1:5" ht="12.75" hidden="1" customHeight="1" x14ac:dyDescent="0.25">
      <c r="A43" s="103" t="s">
        <v>142</v>
      </c>
      <c r="B43" s="109">
        <v>22000</v>
      </c>
      <c r="C43" s="110">
        <v>25050</v>
      </c>
      <c r="D43" s="110">
        <v>27175</v>
      </c>
    </row>
    <row r="44" spans="1:5" ht="12.75" hidden="1" customHeight="1" x14ac:dyDescent="0.25">
      <c r="A44" s="97"/>
      <c r="B44" s="109">
        <v>0</v>
      </c>
      <c r="C44" s="110">
        <v>0</v>
      </c>
      <c r="D44" s="110">
        <v>0</v>
      </c>
    </row>
    <row r="45" spans="1:5" ht="12.75" hidden="1" customHeight="1" x14ac:dyDescent="0.25">
      <c r="A45" s="97"/>
      <c r="B45" s="109">
        <v>0</v>
      </c>
      <c r="C45" s="110">
        <v>0</v>
      </c>
      <c r="D45" s="110">
        <v>0</v>
      </c>
    </row>
    <row r="46" spans="1:5" ht="12.75" hidden="1" customHeight="1" x14ac:dyDescent="0.25">
      <c r="A46" s="97"/>
      <c r="B46" s="109"/>
      <c r="C46" s="110"/>
      <c r="D46" s="110"/>
      <c r="E46" s="88"/>
    </row>
    <row r="47" spans="1:5" ht="12.75" hidden="1" customHeight="1" x14ac:dyDescent="0.25">
      <c r="A47" s="97"/>
      <c r="B47" s="109"/>
      <c r="C47" s="110"/>
      <c r="D47" s="110"/>
      <c r="E47" s="88"/>
    </row>
    <row r="48" spans="1:5" ht="12.75" hidden="1" customHeight="1" x14ac:dyDescent="0.25">
      <c r="A48" s="97"/>
      <c r="B48" s="109"/>
      <c r="C48" s="110"/>
      <c r="D48" s="110"/>
      <c r="E48" s="88"/>
    </row>
    <row r="49" spans="1:5" ht="12.75" hidden="1" customHeight="1" x14ac:dyDescent="0.25">
      <c r="A49" s="97"/>
      <c r="B49" s="109"/>
      <c r="C49" s="110"/>
      <c r="D49" s="110"/>
      <c r="E49" s="88"/>
    </row>
    <row r="50" spans="1:5" ht="12.75" hidden="1" customHeight="1" x14ac:dyDescent="0.25">
      <c r="A50" s="97"/>
      <c r="B50" s="109"/>
      <c r="C50" s="110"/>
      <c r="D50" s="110"/>
      <c r="E50" s="88"/>
    </row>
    <row r="51" spans="1:5" ht="12.75" hidden="1" customHeight="1" x14ac:dyDescent="0.25">
      <c r="A51" s="97"/>
      <c r="B51" s="109"/>
      <c r="C51" s="110"/>
      <c r="D51" s="110"/>
      <c r="E51" s="88"/>
    </row>
    <row r="52" spans="1:5" ht="12.75" hidden="1" customHeight="1" x14ac:dyDescent="0.25">
      <c r="A52" s="97" t="s">
        <v>159</v>
      </c>
      <c r="B52" s="109">
        <v>54650</v>
      </c>
      <c r="C52" s="110">
        <v>46270</v>
      </c>
      <c r="D52" s="110">
        <v>50070</v>
      </c>
      <c r="E52" s="88"/>
    </row>
    <row r="53" spans="1:5" ht="12.75" hidden="1" customHeight="1" x14ac:dyDescent="0.25">
      <c r="A53" s="97" t="s">
        <v>158</v>
      </c>
      <c r="B53" s="109">
        <v>59700</v>
      </c>
      <c r="C53" s="110">
        <v>20830</v>
      </c>
      <c r="D53" s="110">
        <v>0</v>
      </c>
      <c r="E53" s="88"/>
    </row>
    <row r="54" spans="1:5" ht="12.75" hidden="1" customHeight="1" x14ac:dyDescent="0.25">
      <c r="A54" s="97" t="s">
        <v>160</v>
      </c>
      <c r="B54" s="109">
        <v>32750</v>
      </c>
      <c r="C54" s="110">
        <v>57480</v>
      </c>
      <c r="D54" s="110">
        <v>59865</v>
      </c>
      <c r="E54" s="88"/>
    </row>
    <row r="55" spans="1:5" ht="15" hidden="1" customHeight="1" x14ac:dyDescent="0.2">
      <c r="A55" s="98" t="s">
        <v>33</v>
      </c>
      <c r="B55" s="107">
        <f t="shared" ref="B55" si="4">SUM(B56:B67)</f>
        <v>101700</v>
      </c>
      <c r="C55" s="100">
        <f t="shared" ref="C55:D55" si="5">SUM(C56:C67)</f>
        <v>112070</v>
      </c>
      <c r="D55" s="100">
        <f t="shared" si="5"/>
        <v>117840</v>
      </c>
      <c r="E55" s="88"/>
    </row>
    <row r="56" spans="1:5" ht="15" hidden="1" customHeight="1" x14ac:dyDescent="0.2">
      <c r="A56" s="101" t="s">
        <v>162</v>
      </c>
      <c r="B56" s="109">
        <v>25200</v>
      </c>
      <c r="C56" s="110">
        <v>26520</v>
      </c>
      <c r="D56" s="110">
        <v>27855</v>
      </c>
    </row>
    <row r="57" spans="1:5" ht="15" hidden="1" customHeight="1" x14ac:dyDescent="0.25">
      <c r="A57" s="103" t="s">
        <v>161</v>
      </c>
      <c r="B57" s="109">
        <v>12240</v>
      </c>
      <c r="C57" s="110">
        <v>12840</v>
      </c>
      <c r="D57" s="110">
        <v>13520</v>
      </c>
    </row>
    <row r="58" spans="1:5" ht="15" hidden="1" customHeight="1" x14ac:dyDescent="0.25">
      <c r="A58" s="103" t="s">
        <v>144</v>
      </c>
      <c r="B58" s="109">
        <v>8400</v>
      </c>
      <c r="C58" s="110">
        <v>8880</v>
      </c>
      <c r="D58" s="110">
        <v>9360</v>
      </c>
    </row>
    <row r="59" spans="1:5" ht="12.75" hidden="1" customHeight="1" x14ac:dyDescent="0.25">
      <c r="A59" s="97" t="s">
        <v>163</v>
      </c>
      <c r="B59" s="109">
        <v>55860</v>
      </c>
      <c r="C59" s="110">
        <v>63830</v>
      </c>
      <c r="D59" s="110">
        <v>67105</v>
      </c>
    </row>
    <row r="60" spans="1:5" ht="12.75" hidden="1" customHeight="1" x14ac:dyDescent="0.25">
      <c r="A60" s="97"/>
      <c r="B60" s="109">
        <v>0</v>
      </c>
      <c r="C60" s="110">
        <v>0</v>
      </c>
      <c r="D60" s="110">
        <v>0</v>
      </c>
    </row>
    <row r="61" spans="1:5" ht="12.75" hidden="1" customHeight="1" x14ac:dyDescent="0.25">
      <c r="A61" s="97"/>
      <c r="B61" s="109"/>
      <c r="C61" s="110"/>
      <c r="D61" s="110"/>
    </row>
    <row r="62" spans="1:5" ht="12.75" hidden="1" customHeight="1" x14ac:dyDescent="0.25">
      <c r="A62" s="97"/>
      <c r="B62" s="109"/>
      <c r="C62" s="110"/>
      <c r="D62" s="110"/>
    </row>
    <row r="63" spans="1:5" ht="12.75" hidden="1" customHeight="1" x14ac:dyDescent="0.25">
      <c r="A63" s="97"/>
      <c r="B63" s="109"/>
      <c r="C63" s="110"/>
      <c r="D63" s="110"/>
      <c r="E63" s="88"/>
    </row>
    <row r="64" spans="1:5" ht="12.75" hidden="1" customHeight="1" x14ac:dyDescent="0.25">
      <c r="A64" s="97"/>
      <c r="B64" s="109"/>
      <c r="C64" s="110"/>
      <c r="D64" s="110"/>
      <c r="E64" s="88"/>
    </row>
    <row r="65" spans="1:5" ht="12.75" hidden="1" customHeight="1" x14ac:dyDescent="0.25">
      <c r="A65" s="97"/>
      <c r="B65" s="109"/>
      <c r="C65" s="110"/>
      <c r="D65" s="110"/>
      <c r="E65" s="88"/>
    </row>
    <row r="66" spans="1:5" ht="12.75" hidden="1" customHeight="1" x14ac:dyDescent="0.25">
      <c r="A66" s="97"/>
      <c r="B66" s="109"/>
      <c r="C66" s="110"/>
      <c r="D66" s="110"/>
      <c r="E66" s="88"/>
    </row>
    <row r="67" spans="1:5" ht="12.75" hidden="1" customHeight="1" x14ac:dyDescent="0.25">
      <c r="A67" s="97"/>
      <c r="B67" s="109"/>
      <c r="C67" s="110"/>
      <c r="D67" s="110"/>
      <c r="E67" s="88"/>
    </row>
    <row r="68" spans="1:5" ht="15.75" hidden="1" x14ac:dyDescent="0.2">
      <c r="A68" s="115" t="s">
        <v>151</v>
      </c>
      <c r="B68" s="107">
        <f>B35+B36+B37+B41+B55</f>
        <v>2382390</v>
      </c>
      <c r="C68" s="107">
        <f>C35+C36+C37+C41+C55</f>
        <v>2563885</v>
      </c>
      <c r="D68" s="107">
        <f>D35+D36+D37+D41+D55</f>
        <v>2709645</v>
      </c>
    </row>
    <row r="69" spans="1:5" ht="36" hidden="1" customHeight="1" x14ac:dyDescent="0.2">
      <c r="A69" s="91" t="s">
        <v>152</v>
      </c>
      <c r="E69" s="88"/>
    </row>
    <row r="70" spans="1:5" ht="1.5" hidden="1" customHeight="1" x14ac:dyDescent="0.2">
      <c r="A70" s="98" t="s">
        <v>138</v>
      </c>
      <c r="B70" s="107">
        <v>325910</v>
      </c>
      <c r="C70" s="100">
        <v>357060</v>
      </c>
      <c r="D70" s="100">
        <v>381440</v>
      </c>
      <c r="E70" s="88"/>
    </row>
    <row r="71" spans="1:5" ht="15" hidden="1" customHeight="1" x14ac:dyDescent="0.2">
      <c r="A71" s="98" t="s">
        <v>139</v>
      </c>
      <c r="B71" s="107">
        <v>71700</v>
      </c>
      <c r="C71" s="100">
        <v>78555</v>
      </c>
      <c r="D71" s="100">
        <v>83915</v>
      </c>
      <c r="E71" s="88"/>
    </row>
    <row r="72" spans="1:5" ht="15.75" hidden="1" x14ac:dyDescent="0.2">
      <c r="A72" s="98" t="s">
        <v>155</v>
      </c>
      <c r="B72" s="107">
        <f>SUM(B73:B73)</f>
        <v>5600</v>
      </c>
      <c r="C72" s="107">
        <f>SUM(C73:C73)</f>
        <v>5900</v>
      </c>
      <c r="D72" s="107">
        <f>SUM(D73:D73)</f>
        <v>6200</v>
      </c>
    </row>
    <row r="73" spans="1:5" ht="15.75" hidden="1" x14ac:dyDescent="0.25">
      <c r="A73" s="97" t="s">
        <v>149</v>
      </c>
      <c r="B73" s="109">
        <v>5600</v>
      </c>
      <c r="C73" s="111">
        <v>5900</v>
      </c>
      <c r="D73" s="111">
        <v>6200</v>
      </c>
    </row>
    <row r="74" spans="1:5" ht="15" hidden="1" customHeight="1" x14ac:dyDescent="0.2">
      <c r="A74" s="98" t="s">
        <v>32</v>
      </c>
      <c r="B74" s="107">
        <f>SUM(B75:B75)</f>
        <v>28000</v>
      </c>
      <c r="C74" s="100">
        <f>SUM(C75:C75)</f>
        <v>29600</v>
      </c>
      <c r="D74" s="100">
        <f>SUM(D75:D75)</f>
        <v>30000</v>
      </c>
    </row>
    <row r="75" spans="1:5" ht="15" hidden="1" customHeight="1" x14ac:dyDescent="0.25">
      <c r="A75" s="103" t="s">
        <v>154</v>
      </c>
      <c r="B75" s="109">
        <v>28000</v>
      </c>
      <c r="C75" s="110">
        <v>29600</v>
      </c>
      <c r="D75" s="110">
        <v>30000</v>
      </c>
    </row>
    <row r="76" spans="1:5" ht="15" hidden="1" customHeight="1" x14ac:dyDescent="0.2">
      <c r="A76" s="98" t="s">
        <v>33</v>
      </c>
      <c r="B76" s="107">
        <f>SUM(B77:B81)</f>
        <v>86400</v>
      </c>
      <c r="C76" s="100">
        <f>SUM(C77:C81)</f>
        <v>89500</v>
      </c>
      <c r="D76" s="100">
        <f>SUM(D77:D81)</f>
        <v>93800</v>
      </c>
    </row>
    <row r="77" spans="1:5" ht="15" hidden="1" customHeight="1" x14ac:dyDescent="0.2">
      <c r="A77" s="101" t="s">
        <v>153</v>
      </c>
      <c r="B77" s="109">
        <v>31100</v>
      </c>
      <c r="C77" s="110">
        <v>33000</v>
      </c>
      <c r="D77" s="110">
        <v>34400</v>
      </c>
    </row>
    <row r="78" spans="1:5" ht="15.75" hidden="1" customHeight="1" x14ac:dyDescent="0.25">
      <c r="A78" s="97" t="s">
        <v>144</v>
      </c>
      <c r="B78" s="109">
        <v>55300</v>
      </c>
      <c r="C78" s="110">
        <v>56500</v>
      </c>
      <c r="D78" s="110">
        <v>59400</v>
      </c>
    </row>
    <row r="79" spans="1:5" ht="12.75" hidden="1" customHeight="1" x14ac:dyDescent="0.25">
      <c r="A79" s="97"/>
      <c r="B79" s="109">
        <v>0</v>
      </c>
      <c r="C79" s="111">
        <v>0</v>
      </c>
      <c r="D79" s="111">
        <v>0</v>
      </c>
    </row>
    <row r="80" spans="1:5" ht="12.75" hidden="1" customHeight="1" x14ac:dyDescent="0.25">
      <c r="A80" s="97"/>
      <c r="B80" s="109">
        <v>0</v>
      </c>
      <c r="C80" s="111">
        <v>0</v>
      </c>
      <c r="D80" s="111">
        <v>0</v>
      </c>
    </row>
    <row r="81" spans="1:5" ht="12.75" hidden="1" customHeight="1" x14ac:dyDescent="0.25">
      <c r="A81" s="97"/>
      <c r="B81" s="109">
        <v>0</v>
      </c>
      <c r="C81" s="111">
        <v>0</v>
      </c>
      <c r="D81" s="111">
        <v>0</v>
      </c>
    </row>
    <row r="82" spans="1:5" ht="12.75" hidden="1" customHeight="1" x14ac:dyDescent="0.25">
      <c r="A82" s="97"/>
      <c r="B82" s="109"/>
      <c r="C82" s="111"/>
      <c r="D82" s="111"/>
    </row>
    <row r="83" spans="1:5" ht="12.75" hidden="1" customHeight="1" x14ac:dyDescent="0.25">
      <c r="A83" s="97"/>
      <c r="B83" s="109"/>
      <c r="C83" s="111"/>
      <c r="D83" s="111"/>
    </row>
    <row r="84" spans="1:5" ht="12.75" hidden="1" customHeight="1" x14ac:dyDescent="0.25">
      <c r="A84" s="97"/>
      <c r="B84" s="109"/>
      <c r="C84" s="111"/>
      <c r="D84" s="111"/>
    </row>
    <row r="85" spans="1:5" ht="12.75" hidden="1" customHeight="1" x14ac:dyDescent="0.25">
      <c r="A85" s="97"/>
      <c r="B85" s="109"/>
      <c r="C85" s="111"/>
      <c r="D85" s="111"/>
    </row>
    <row r="86" spans="1:5" ht="12.75" hidden="1" customHeight="1" x14ac:dyDescent="0.25">
      <c r="A86" s="97"/>
      <c r="B86" s="109"/>
      <c r="C86" s="111"/>
      <c r="D86" s="111"/>
    </row>
    <row r="87" spans="1:5" ht="12.75" hidden="1" customHeight="1" x14ac:dyDescent="0.25">
      <c r="A87" s="97"/>
      <c r="B87" s="109"/>
      <c r="C87" s="111"/>
      <c r="D87" s="111"/>
    </row>
    <row r="88" spans="1:5" ht="15.75" hidden="1" x14ac:dyDescent="0.25">
      <c r="A88" s="117" t="s">
        <v>164</v>
      </c>
      <c r="B88" s="107">
        <f>B70+B71+B72+B74+B76</f>
        <v>517610</v>
      </c>
      <c r="C88" s="107">
        <f>SUM(C70:C72,C74,C76)</f>
        <v>560615</v>
      </c>
      <c r="D88" s="107">
        <f>SUM(D70:D72,D74,D76)</f>
        <v>595355</v>
      </c>
    </row>
    <row r="89" spans="1:5" ht="15.75" x14ac:dyDescent="0.25">
      <c r="A89" s="112"/>
      <c r="B89" s="113"/>
      <c r="C89" s="113"/>
      <c r="D89" s="113"/>
    </row>
    <row r="90" spans="1:5" x14ac:dyDescent="0.2">
      <c r="A90" s="122" t="s">
        <v>170</v>
      </c>
      <c r="B90" s="122"/>
      <c r="C90" s="122"/>
      <c r="D90" s="122"/>
      <c r="E90" s="122"/>
    </row>
    <row r="91" spans="1:5" ht="15.75" x14ac:dyDescent="0.25">
      <c r="A91" s="113"/>
      <c r="B91" s="113"/>
      <c r="C91" s="113"/>
      <c r="D91" s="113"/>
    </row>
    <row r="92" spans="1:5" s="1" customFormat="1" ht="15.75" x14ac:dyDescent="0.25">
      <c r="A92" s="8" t="s">
        <v>130</v>
      </c>
      <c r="B92" s="8"/>
      <c r="C92" s="8" t="s">
        <v>131</v>
      </c>
      <c r="D92" s="8"/>
      <c r="E92" s="8"/>
    </row>
    <row r="93" spans="1:5" s="1" customFormat="1" ht="15.75" x14ac:dyDescent="0.25">
      <c r="A93" s="8"/>
      <c r="B93" s="8"/>
      <c r="C93" s="8"/>
      <c r="D93" s="8"/>
      <c r="E93" s="8"/>
    </row>
    <row r="94" spans="1:5" s="1" customFormat="1" ht="15.75" x14ac:dyDescent="0.25">
      <c r="A94" s="8"/>
      <c r="B94" s="8"/>
      <c r="C94" s="8"/>
      <c r="D94" s="8"/>
      <c r="E94" s="8"/>
    </row>
    <row r="95" spans="1:5" s="1" customFormat="1" ht="45.75" customHeight="1" x14ac:dyDescent="0.25">
      <c r="A95" s="125" t="s">
        <v>165</v>
      </c>
      <c r="B95" s="125"/>
      <c r="C95" s="125"/>
      <c r="D95" s="125"/>
      <c r="E95" s="81"/>
    </row>
    <row r="96" spans="1:5" s="1" customFormat="1" ht="15.75" x14ac:dyDescent="0.25">
      <c r="A96" s="8"/>
      <c r="B96" s="8"/>
      <c r="C96" s="8"/>
      <c r="D96" s="8"/>
      <c r="E96" s="8"/>
    </row>
    <row r="97" spans="1:5" s="1" customFormat="1" ht="15.75" x14ac:dyDescent="0.25">
      <c r="A97" s="8"/>
      <c r="B97" s="8"/>
      <c r="C97" s="8"/>
      <c r="D97" s="8"/>
      <c r="E97" s="8"/>
    </row>
    <row r="98" spans="1:5" s="1" customFormat="1" ht="15.75" x14ac:dyDescent="0.25">
      <c r="A98" s="81" t="s">
        <v>166</v>
      </c>
      <c r="B98" s="8"/>
      <c r="C98" s="8" t="s">
        <v>167</v>
      </c>
      <c r="D98" s="8"/>
      <c r="E98" s="8"/>
    </row>
    <row r="101" spans="1:5" ht="15" x14ac:dyDescent="0.25">
      <c r="A101" s="89"/>
    </row>
    <row r="102" spans="1:5" ht="15" x14ac:dyDescent="0.25">
      <c r="A102" s="89"/>
    </row>
    <row r="103" spans="1:5" x14ac:dyDescent="0.2">
      <c r="A103" s="87"/>
    </row>
    <row r="104" spans="1:5" x14ac:dyDescent="0.2">
      <c r="A104" s="90"/>
    </row>
  </sheetData>
  <mergeCells count="7">
    <mergeCell ref="E9:E10"/>
    <mergeCell ref="A90:E90"/>
    <mergeCell ref="B1:E1"/>
    <mergeCell ref="A2:E2"/>
    <mergeCell ref="A95:D95"/>
    <mergeCell ref="B9:D9"/>
    <mergeCell ref="A9:A10"/>
  </mergeCells>
  <pageMargins left="1.1811023622047245" right="0.39370078740157483" top="0.78740157480314965" bottom="0.78740157480314965" header="0" footer="0"/>
  <pageSetup paperSize="9" scale="85" fitToHeight="0" orientation="portrait" verticalDpi="180" r:id="rId1"/>
  <rowBreaks count="1" manualBreakCount="1">
    <brk id="6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workbookViewId="0">
      <selection activeCell="H7" sqref="H7:H8"/>
    </sheetView>
  </sheetViews>
  <sheetFormatPr defaultColWidth="9.140625" defaultRowHeight="12.75" x14ac:dyDescent="0.2"/>
  <cols>
    <col min="1" max="1" width="49" style="1" customWidth="1"/>
    <col min="2" max="2" width="5.7109375" style="1" customWidth="1"/>
    <col min="3" max="5" width="7.7109375" style="1" customWidth="1"/>
    <col min="6" max="6" width="9.140625" style="1" bestFit="1" customWidth="1"/>
    <col min="7" max="7" width="7.7109375" style="1" customWidth="1"/>
    <col min="8" max="8" width="7.85546875" style="1" bestFit="1" customWidth="1"/>
    <col min="9" max="9" width="7.7109375" style="1" customWidth="1"/>
    <col min="10" max="10" width="9.140625" style="1" customWidth="1"/>
    <col min="11" max="13" width="7.7109375" style="1" customWidth="1"/>
    <col min="14" max="14" width="9.140625" style="1" customWidth="1"/>
    <col min="15" max="17" width="7.7109375" style="1" customWidth="1"/>
    <col min="18" max="18" width="9.140625" style="1" customWidth="1"/>
    <col min="19" max="19" width="9.140625" style="1" bestFit="1" customWidth="1"/>
    <col min="20" max="16384" width="9.140625" style="1"/>
  </cols>
  <sheetData>
    <row r="1" spans="1:19" x14ac:dyDescent="0.2">
      <c r="O1" s="127" t="s">
        <v>29</v>
      </c>
      <c r="P1" s="127"/>
      <c r="Q1" s="127"/>
      <c r="R1" s="127"/>
      <c r="S1" s="127"/>
    </row>
    <row r="2" spans="1:19" ht="15.75" customHeight="1" x14ac:dyDescent="0.2">
      <c r="A2" s="132" t="s">
        <v>125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</row>
    <row r="3" spans="1:19" ht="15.75" x14ac:dyDescent="0.25">
      <c r="A3" s="136" t="s">
        <v>72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</row>
    <row r="5" spans="1:19" s="3" customFormat="1" ht="25.5" customHeight="1" x14ac:dyDescent="0.2">
      <c r="A5" s="128" t="s">
        <v>0</v>
      </c>
      <c r="B5" s="128" t="s">
        <v>2</v>
      </c>
      <c r="C5" s="133" t="s">
        <v>3</v>
      </c>
      <c r="D5" s="134"/>
      <c r="E5" s="134"/>
      <c r="F5" s="135"/>
      <c r="G5" s="133" t="s">
        <v>4</v>
      </c>
      <c r="H5" s="134"/>
      <c r="I5" s="134"/>
      <c r="J5" s="135"/>
      <c r="K5" s="133" t="s">
        <v>5</v>
      </c>
      <c r="L5" s="134"/>
      <c r="M5" s="134"/>
      <c r="N5" s="135"/>
      <c r="O5" s="133" t="s">
        <v>6</v>
      </c>
      <c r="P5" s="134"/>
      <c r="Q5" s="134"/>
      <c r="R5" s="135"/>
      <c r="S5" s="130" t="s">
        <v>7</v>
      </c>
    </row>
    <row r="6" spans="1:19" x14ac:dyDescent="0.2">
      <c r="A6" s="129"/>
      <c r="B6" s="129"/>
      <c r="C6" s="6" t="s">
        <v>8</v>
      </c>
      <c r="D6" s="6" t="s">
        <v>9</v>
      </c>
      <c r="E6" s="6" t="s">
        <v>10</v>
      </c>
      <c r="F6" s="7" t="s">
        <v>11</v>
      </c>
      <c r="G6" s="6" t="s">
        <v>12</v>
      </c>
      <c r="H6" s="6" t="s">
        <v>13</v>
      </c>
      <c r="I6" s="6" t="s">
        <v>14</v>
      </c>
      <c r="J6" s="7" t="s">
        <v>11</v>
      </c>
      <c r="K6" s="6" t="s">
        <v>15</v>
      </c>
      <c r="L6" s="6" t="s">
        <v>16</v>
      </c>
      <c r="M6" s="6" t="s">
        <v>17</v>
      </c>
      <c r="N6" s="7" t="s">
        <v>11</v>
      </c>
      <c r="O6" s="6" t="s">
        <v>18</v>
      </c>
      <c r="P6" s="6" t="s">
        <v>19</v>
      </c>
      <c r="Q6" s="6" t="s">
        <v>20</v>
      </c>
      <c r="R6" s="7" t="s">
        <v>11</v>
      </c>
      <c r="S6" s="131"/>
    </row>
    <row r="7" spans="1:19" x14ac:dyDescent="0.2">
      <c r="A7" s="2" t="s">
        <v>25</v>
      </c>
      <c r="B7" s="6" t="s">
        <v>48</v>
      </c>
      <c r="C7" s="74">
        <f>C8+C9</f>
        <v>439155</v>
      </c>
      <c r="D7" s="74">
        <f t="shared" ref="D7:E7" si="0">D8+D9</f>
        <v>479374</v>
      </c>
      <c r="E7" s="74">
        <f t="shared" si="0"/>
        <v>447351</v>
      </c>
      <c r="F7" s="75">
        <f>SUM(C7:E7)</f>
        <v>1365880</v>
      </c>
      <c r="G7" s="75">
        <f>G8+G9</f>
        <v>500125</v>
      </c>
      <c r="H7" s="80">
        <f t="shared" ref="H7" si="1">H8+H9</f>
        <v>1070125</v>
      </c>
      <c r="I7" s="75">
        <f t="shared" ref="I7" si="2">I8+I9</f>
        <v>653074</v>
      </c>
      <c r="J7" s="75">
        <f>SUM(G7:I7)</f>
        <v>2223324</v>
      </c>
      <c r="K7" s="75">
        <f>K8+K9</f>
        <v>767001</v>
      </c>
      <c r="L7" s="75">
        <f t="shared" ref="L7" si="3">L8+L9</f>
        <v>618125</v>
      </c>
      <c r="M7" s="75">
        <f t="shared" ref="M7" si="4">M8+M9</f>
        <v>717458</v>
      </c>
      <c r="N7" s="75">
        <f>SUM(K7:M7)</f>
        <v>2102584</v>
      </c>
      <c r="O7" s="75">
        <f>O8+O9</f>
        <v>378125</v>
      </c>
      <c r="P7" s="75">
        <f t="shared" ref="P7" si="5">P8+P9</f>
        <v>393052</v>
      </c>
      <c r="Q7" s="75">
        <f t="shared" ref="Q7" si="6">Q8+Q9</f>
        <v>412035</v>
      </c>
      <c r="R7" s="75">
        <f>SUM(O7:Q7)</f>
        <v>1183212</v>
      </c>
      <c r="S7" s="75">
        <f>F7+J7+N7+R7</f>
        <v>6875000</v>
      </c>
    </row>
    <row r="8" spans="1:19" x14ac:dyDescent="0.2">
      <c r="A8" s="18" t="s">
        <v>47</v>
      </c>
      <c r="B8" s="6" t="s">
        <v>48</v>
      </c>
      <c r="C8" s="23">
        <f>SUM(C20:C21,C23:C26,C29:C35,C37,C39)</f>
        <v>429155</v>
      </c>
      <c r="D8" s="23">
        <f t="shared" ref="D8:E8" si="7">SUM(D20:D21,D23:D26,D29:D35,D37,D39)</f>
        <v>469374</v>
      </c>
      <c r="E8" s="23">
        <f t="shared" si="7"/>
        <v>437351</v>
      </c>
      <c r="F8" s="23">
        <f t="shared" ref="F8:F13" si="8">SUM(C8:E8)</f>
        <v>1335880</v>
      </c>
      <c r="G8" s="23">
        <f>SUM(G20:G21,G23:G26,G29:G35,G37,G39)</f>
        <v>490125</v>
      </c>
      <c r="H8" s="80">
        <f t="shared" ref="H8:I8" si="9">SUM(H20:H21,H23:H26,H29:H35,H37,H39)</f>
        <v>1060125</v>
      </c>
      <c r="I8" s="23">
        <f t="shared" si="9"/>
        <v>643074</v>
      </c>
      <c r="J8" s="23">
        <f t="shared" ref="J8:J13" si="10">SUM(G8:I8)</f>
        <v>2193324</v>
      </c>
      <c r="K8" s="23">
        <f>SUM(K20:K21,K23:K26,K29:K35,K37,K39)</f>
        <v>757001</v>
      </c>
      <c r="L8" s="23">
        <f t="shared" ref="L8:M8" si="11">SUM(L20:L21,L23:L26,L29:L35,L37,L39)</f>
        <v>608125</v>
      </c>
      <c r="M8" s="23">
        <f t="shared" si="11"/>
        <v>707458</v>
      </c>
      <c r="N8" s="23">
        <f t="shared" ref="N8:N13" si="12">SUM(K8:M8)</f>
        <v>2072584</v>
      </c>
      <c r="O8" s="23">
        <f>SUM(O20:O21,O23:O26,O29:O35,O37,O39)</f>
        <v>368125</v>
      </c>
      <c r="P8" s="23">
        <f t="shared" ref="P8:Q8" si="13">SUM(P20:P21,P23:P26,P29:P35,P37,P39)</f>
        <v>383052</v>
      </c>
      <c r="Q8" s="23">
        <f t="shared" si="13"/>
        <v>402035</v>
      </c>
      <c r="R8" s="23">
        <f t="shared" ref="R8:R13" si="14">SUM(O8:Q8)</f>
        <v>1153212</v>
      </c>
      <c r="S8" s="23">
        <f t="shared" ref="S8:S13" si="15">F8+J8+N8+R8</f>
        <v>6755000</v>
      </c>
    </row>
    <row r="9" spans="1:19" x14ac:dyDescent="0.2">
      <c r="A9" s="18" t="s">
        <v>115</v>
      </c>
      <c r="B9" s="6" t="s">
        <v>48</v>
      </c>
      <c r="C9" s="23">
        <f>SUM(C10:C14)</f>
        <v>10000</v>
      </c>
      <c r="D9" s="23">
        <f>SUM(D10:D14)</f>
        <v>10000</v>
      </c>
      <c r="E9" s="23">
        <f>SUM(E10:E14)</f>
        <v>10000</v>
      </c>
      <c r="F9" s="23">
        <f t="shared" si="8"/>
        <v>30000</v>
      </c>
      <c r="G9" s="23">
        <f>SUM(G10:G14)</f>
        <v>10000</v>
      </c>
      <c r="H9" s="23">
        <f>SUM(H10:H14)</f>
        <v>10000</v>
      </c>
      <c r="I9" s="23">
        <f>SUM(I10:I14)</f>
        <v>10000</v>
      </c>
      <c r="J9" s="23">
        <f t="shared" si="10"/>
        <v>30000</v>
      </c>
      <c r="K9" s="23">
        <f>SUM(K10:K14)</f>
        <v>10000</v>
      </c>
      <c r="L9" s="23">
        <f>SUM(L10:L14)</f>
        <v>10000</v>
      </c>
      <c r="M9" s="23">
        <f>SUM(M10:M14)</f>
        <v>10000</v>
      </c>
      <c r="N9" s="23">
        <f t="shared" si="12"/>
        <v>30000</v>
      </c>
      <c r="O9" s="23">
        <f>SUM(O10:O14)</f>
        <v>10000</v>
      </c>
      <c r="P9" s="23">
        <f>SUM(P10:P14)</f>
        <v>10000</v>
      </c>
      <c r="Q9" s="23">
        <f>SUM(Q10:Q14)</f>
        <v>10000</v>
      </c>
      <c r="R9" s="23">
        <f t="shared" si="14"/>
        <v>30000</v>
      </c>
      <c r="S9" s="23">
        <f t="shared" si="15"/>
        <v>120000</v>
      </c>
    </row>
    <row r="10" spans="1:19" ht="13.5" thickBot="1" x14ac:dyDescent="0.25">
      <c r="A10" s="70" t="s">
        <v>116</v>
      </c>
      <c r="B10" s="6" t="s">
        <v>48</v>
      </c>
      <c r="C10" s="23">
        <v>10000</v>
      </c>
      <c r="D10" s="23">
        <v>10000</v>
      </c>
      <c r="E10" s="23">
        <v>10000</v>
      </c>
      <c r="F10" s="23">
        <f t="shared" ref="F10:F11" si="16">SUM(C10:E10)</f>
        <v>30000</v>
      </c>
      <c r="G10" s="23">
        <v>10000</v>
      </c>
      <c r="H10" s="23">
        <v>10000</v>
      </c>
      <c r="I10" s="23">
        <v>10000</v>
      </c>
      <c r="J10" s="23">
        <f t="shared" ref="J10:J11" si="17">SUM(G10:I10)</f>
        <v>30000</v>
      </c>
      <c r="K10" s="23">
        <v>10000</v>
      </c>
      <c r="L10" s="23">
        <v>10000</v>
      </c>
      <c r="M10" s="23">
        <v>10000</v>
      </c>
      <c r="N10" s="23">
        <f>SUM(K10:M10)</f>
        <v>30000</v>
      </c>
      <c r="O10" s="23">
        <v>10000</v>
      </c>
      <c r="P10" s="23">
        <v>10000</v>
      </c>
      <c r="Q10" s="23">
        <v>10000</v>
      </c>
      <c r="R10" s="23">
        <f t="shared" ref="R10:R11" si="18">SUM(O10:Q10)</f>
        <v>30000</v>
      </c>
      <c r="S10" s="23">
        <f t="shared" ref="S10:S11" si="19">F10+J10+N10+R10</f>
        <v>120000</v>
      </c>
    </row>
    <row r="11" spans="1:19" hidden="1" x14ac:dyDescent="0.2">
      <c r="A11" s="70" t="s">
        <v>117</v>
      </c>
      <c r="B11" s="6" t="s">
        <v>48</v>
      </c>
      <c r="C11" s="23">
        <v>0</v>
      </c>
      <c r="D11" s="23">
        <v>0</v>
      </c>
      <c r="E11" s="23">
        <v>0</v>
      </c>
      <c r="F11" s="23">
        <f t="shared" si="16"/>
        <v>0</v>
      </c>
      <c r="G11" s="23">
        <v>0</v>
      </c>
      <c r="H11" s="23">
        <v>0</v>
      </c>
      <c r="I11" s="23">
        <v>0</v>
      </c>
      <c r="J11" s="23">
        <f t="shared" si="17"/>
        <v>0</v>
      </c>
      <c r="K11" s="23">
        <v>0</v>
      </c>
      <c r="L11" s="23">
        <v>0</v>
      </c>
      <c r="M11" s="23">
        <v>0</v>
      </c>
      <c r="N11" s="23">
        <f t="shared" ref="N11" si="20">SUM(K11:M11)</f>
        <v>0</v>
      </c>
      <c r="O11" s="23">
        <v>0</v>
      </c>
      <c r="P11" s="23">
        <v>0</v>
      </c>
      <c r="Q11" s="23">
        <v>0</v>
      </c>
      <c r="R11" s="23">
        <f t="shared" si="18"/>
        <v>0</v>
      </c>
      <c r="S11" s="23">
        <f t="shared" si="19"/>
        <v>0</v>
      </c>
    </row>
    <row r="12" spans="1:19" hidden="1" x14ac:dyDescent="0.2">
      <c r="A12" s="70" t="s">
        <v>118</v>
      </c>
      <c r="B12" s="6" t="s">
        <v>48</v>
      </c>
      <c r="C12" s="23">
        <v>0</v>
      </c>
      <c r="D12" s="23">
        <v>0</v>
      </c>
      <c r="E12" s="23">
        <v>0</v>
      </c>
      <c r="F12" s="23">
        <f t="shared" si="8"/>
        <v>0</v>
      </c>
      <c r="G12" s="23">
        <v>0</v>
      </c>
      <c r="H12" s="23">
        <v>0</v>
      </c>
      <c r="I12" s="23">
        <v>0</v>
      </c>
      <c r="J12" s="23">
        <f t="shared" si="10"/>
        <v>0</v>
      </c>
      <c r="K12" s="23">
        <v>0</v>
      </c>
      <c r="L12" s="23">
        <v>0</v>
      </c>
      <c r="M12" s="23">
        <v>0</v>
      </c>
      <c r="N12" s="23">
        <f t="shared" si="12"/>
        <v>0</v>
      </c>
      <c r="O12" s="23">
        <v>0</v>
      </c>
      <c r="P12" s="23">
        <v>0</v>
      </c>
      <c r="Q12" s="23">
        <v>0</v>
      </c>
      <c r="R12" s="23">
        <f t="shared" si="14"/>
        <v>0</v>
      </c>
      <c r="S12" s="23">
        <f t="shared" si="15"/>
        <v>0</v>
      </c>
    </row>
    <row r="13" spans="1:19" hidden="1" x14ac:dyDescent="0.2">
      <c r="A13" s="70" t="s">
        <v>119</v>
      </c>
      <c r="B13" s="6" t="s">
        <v>48</v>
      </c>
      <c r="C13" s="23">
        <v>0</v>
      </c>
      <c r="D13" s="23">
        <v>0</v>
      </c>
      <c r="E13" s="23">
        <v>0</v>
      </c>
      <c r="F13" s="23">
        <f t="shared" si="8"/>
        <v>0</v>
      </c>
      <c r="G13" s="23">
        <v>0</v>
      </c>
      <c r="H13" s="23">
        <v>0</v>
      </c>
      <c r="I13" s="23">
        <v>0</v>
      </c>
      <c r="J13" s="23">
        <f t="shared" si="10"/>
        <v>0</v>
      </c>
      <c r="K13" s="23">
        <v>0</v>
      </c>
      <c r="L13" s="23">
        <v>0</v>
      </c>
      <c r="M13" s="23">
        <v>0</v>
      </c>
      <c r="N13" s="23">
        <f t="shared" si="12"/>
        <v>0</v>
      </c>
      <c r="O13" s="23">
        <v>0</v>
      </c>
      <c r="P13" s="23">
        <v>0</v>
      </c>
      <c r="Q13" s="23">
        <v>0</v>
      </c>
      <c r="R13" s="23">
        <f t="shared" si="14"/>
        <v>0</v>
      </c>
      <c r="S13" s="23">
        <f t="shared" si="15"/>
        <v>0</v>
      </c>
    </row>
    <row r="14" spans="1:19" ht="13.5" hidden="1" thickBot="1" x14ac:dyDescent="0.25">
      <c r="A14" s="71" t="s">
        <v>120</v>
      </c>
      <c r="B14" s="27" t="s">
        <v>48</v>
      </c>
      <c r="C14" s="29">
        <v>0</v>
      </c>
      <c r="D14" s="29">
        <v>0</v>
      </c>
      <c r="E14" s="29">
        <v>0</v>
      </c>
      <c r="F14" s="29">
        <f t="shared" ref="F14:F49" si="21">SUM(C14:E14)</f>
        <v>0</v>
      </c>
      <c r="G14" s="29">
        <v>0</v>
      </c>
      <c r="H14" s="29">
        <v>0</v>
      </c>
      <c r="I14" s="29">
        <v>0</v>
      </c>
      <c r="J14" s="29">
        <f t="shared" ref="J14:J49" si="22">SUM(G14:I14)</f>
        <v>0</v>
      </c>
      <c r="K14" s="29">
        <v>0</v>
      </c>
      <c r="L14" s="29">
        <v>0</v>
      </c>
      <c r="M14" s="29">
        <v>0</v>
      </c>
      <c r="N14" s="29">
        <f t="shared" ref="N14:N49" si="23">SUM(K14:M14)</f>
        <v>0</v>
      </c>
      <c r="O14" s="29">
        <v>0</v>
      </c>
      <c r="P14" s="29">
        <v>0</v>
      </c>
      <c r="Q14" s="29">
        <v>0</v>
      </c>
      <c r="R14" s="29">
        <f t="shared" ref="R14:R49" si="24">SUM(O14:Q14)</f>
        <v>0</v>
      </c>
      <c r="S14" s="29">
        <f t="shared" ref="S14:S49" si="25">F14+J14+N14+R14</f>
        <v>0</v>
      </c>
    </row>
    <row r="15" spans="1:19" x14ac:dyDescent="0.2">
      <c r="A15" s="63" t="s">
        <v>49</v>
      </c>
      <c r="B15" s="67" t="s">
        <v>48</v>
      </c>
      <c r="C15" s="69">
        <f>C16</f>
        <v>56800</v>
      </c>
      <c r="D15" s="69">
        <f t="shared" ref="D15:E15" si="26">D16</f>
        <v>151000</v>
      </c>
      <c r="E15" s="69">
        <f t="shared" si="26"/>
        <v>342000</v>
      </c>
      <c r="F15" s="69">
        <f>SUM(C15:E15)</f>
        <v>549800</v>
      </c>
      <c r="G15" s="69">
        <f>G16</f>
        <v>56200</v>
      </c>
      <c r="H15" s="69">
        <f t="shared" ref="H15" si="27">H16</f>
        <v>580000</v>
      </c>
      <c r="I15" s="69">
        <f t="shared" ref="I15" si="28">I16</f>
        <v>0</v>
      </c>
      <c r="J15" s="69">
        <f>SUM(G15:I15)</f>
        <v>636200</v>
      </c>
      <c r="K15" s="69">
        <f>K16</f>
        <v>0</v>
      </c>
      <c r="L15" s="69">
        <f t="shared" ref="L15" si="29">L16</f>
        <v>0</v>
      </c>
      <c r="M15" s="69">
        <f t="shared" ref="M15" si="30">M16</f>
        <v>0</v>
      </c>
      <c r="N15" s="69">
        <f>SUM(K15:M15)</f>
        <v>0</v>
      </c>
      <c r="O15" s="69">
        <f>O16</f>
        <v>0</v>
      </c>
      <c r="P15" s="69">
        <f t="shared" ref="P15" si="31">P16</f>
        <v>0</v>
      </c>
      <c r="Q15" s="69">
        <f t="shared" ref="Q15" si="32">Q16</f>
        <v>0</v>
      </c>
      <c r="R15" s="69">
        <f>SUM(O15:Q15)</f>
        <v>0</v>
      </c>
      <c r="S15" s="69">
        <f>F15+J15+N15+R15</f>
        <v>1186000</v>
      </c>
    </row>
    <row r="16" spans="1:19" ht="13.5" thickBot="1" x14ac:dyDescent="0.25">
      <c r="A16" s="65" t="s">
        <v>47</v>
      </c>
      <c r="B16" s="28" t="s">
        <v>48</v>
      </c>
      <c r="C16" s="64">
        <f>SUM(C46,C47)</f>
        <v>56800</v>
      </c>
      <c r="D16" s="64">
        <f>SUM(D46,D47)</f>
        <v>151000</v>
      </c>
      <c r="E16" s="64">
        <f>SUM(E46,E47)</f>
        <v>342000</v>
      </c>
      <c r="F16" s="64">
        <f>SUM(C16:E16)</f>
        <v>549800</v>
      </c>
      <c r="G16" s="64">
        <f>SUM(G46,G47)</f>
        <v>56200</v>
      </c>
      <c r="H16" s="64">
        <f>SUM(H46,H47)</f>
        <v>580000</v>
      </c>
      <c r="I16" s="64">
        <f>SUM(I46,I47)</f>
        <v>0</v>
      </c>
      <c r="J16" s="64">
        <f>SUM(G16:I16)</f>
        <v>636200</v>
      </c>
      <c r="K16" s="64">
        <f>SUM(K46,K47)</f>
        <v>0</v>
      </c>
      <c r="L16" s="64">
        <f>SUM(L46,L47)</f>
        <v>0</v>
      </c>
      <c r="M16" s="64">
        <f>SUM(M46,M47)</f>
        <v>0</v>
      </c>
      <c r="N16" s="64">
        <f>SUM(K16:M16)</f>
        <v>0</v>
      </c>
      <c r="O16" s="64">
        <f>SUM(O46,O47)</f>
        <v>0</v>
      </c>
      <c r="P16" s="64">
        <f>SUM(P46,P47)</f>
        <v>0</v>
      </c>
      <c r="Q16" s="64">
        <f>SUM(Q46,Q47)</f>
        <v>0</v>
      </c>
      <c r="R16" s="64">
        <f>SUM(O16:Q16)</f>
        <v>0</v>
      </c>
      <c r="S16" s="64">
        <f>F16+J16+N16+R16</f>
        <v>1186000</v>
      </c>
    </row>
    <row r="17" spans="1:19" ht="13.5" thickBot="1" x14ac:dyDescent="0.25">
      <c r="A17" s="68" t="s">
        <v>114</v>
      </c>
      <c r="B17" s="28" t="s">
        <v>48</v>
      </c>
      <c r="C17" s="66">
        <f>C7+C15</f>
        <v>495955</v>
      </c>
      <c r="D17" s="66">
        <f t="shared" ref="D17:E17" si="33">D7+D15</f>
        <v>630374</v>
      </c>
      <c r="E17" s="66">
        <f t="shared" si="33"/>
        <v>789351</v>
      </c>
      <c r="F17" s="66">
        <f>SUM(C17:E17)</f>
        <v>1915680</v>
      </c>
      <c r="G17" s="66">
        <f>G7+G15</f>
        <v>556325</v>
      </c>
      <c r="H17" s="78">
        <f t="shared" ref="H17:I17" si="34">H7+H15</f>
        <v>1650125</v>
      </c>
      <c r="I17" s="66">
        <f t="shared" si="34"/>
        <v>653074</v>
      </c>
      <c r="J17" s="66">
        <f>SUM(G17:I17)</f>
        <v>2859524</v>
      </c>
      <c r="K17" s="66">
        <f>K7+K15</f>
        <v>767001</v>
      </c>
      <c r="L17" s="66">
        <f t="shared" ref="L17:M17" si="35">L7+L15</f>
        <v>618125</v>
      </c>
      <c r="M17" s="66">
        <f t="shared" si="35"/>
        <v>717458</v>
      </c>
      <c r="N17" s="66">
        <f>SUM(K17:M17)</f>
        <v>2102584</v>
      </c>
      <c r="O17" s="66">
        <f>O7+O15</f>
        <v>378125</v>
      </c>
      <c r="P17" s="66">
        <f t="shared" ref="P17" si="36">P7+P15</f>
        <v>393052</v>
      </c>
      <c r="Q17" s="66">
        <f>Q7+Q15</f>
        <v>412035</v>
      </c>
      <c r="R17" s="66">
        <f>SUM(O17:Q17)</f>
        <v>1183212</v>
      </c>
      <c r="S17" s="66">
        <f>F17+J17+N17+R17</f>
        <v>8061000</v>
      </c>
    </row>
    <row r="18" spans="1:19" x14ac:dyDescent="0.2">
      <c r="A18" s="63" t="s">
        <v>26</v>
      </c>
      <c r="B18" s="67" t="s">
        <v>48</v>
      </c>
      <c r="C18" s="72">
        <f>SUM(C19,C22,C28,C37:C38,C43)</f>
        <v>439155</v>
      </c>
      <c r="D18" s="72">
        <f>SUM(D19,D22,D28,D37:D38,D43)</f>
        <v>479374</v>
      </c>
      <c r="E18" s="72">
        <f>SUM(E19,E22,E28,E37:E38,E43)</f>
        <v>447350</v>
      </c>
      <c r="F18" s="72">
        <f>SUM(C18:E18)</f>
        <v>1365879</v>
      </c>
      <c r="G18" s="72">
        <f>SUM(G19,G22,G28,G37:G38,G43)</f>
        <v>500077</v>
      </c>
      <c r="H18" s="79">
        <f>SUM(H19,H22,H28,H37:H38,H43)</f>
        <v>1069990</v>
      </c>
      <c r="I18" s="72">
        <f>SUM(I19,I22,I28,I37:I38,I43)</f>
        <v>653068</v>
      </c>
      <c r="J18" s="72">
        <f t="shared" si="22"/>
        <v>2223135</v>
      </c>
      <c r="K18" s="72">
        <f>SUM(K19,K22,K28,K37:K38,K43)</f>
        <v>766094</v>
      </c>
      <c r="L18" s="72">
        <f>SUM(L19,L22,L28,L37:L38,L43)</f>
        <v>617940</v>
      </c>
      <c r="M18" s="72">
        <f>SUM(M19,M22,M28,M37:M38,M43)</f>
        <v>717374</v>
      </c>
      <c r="N18" s="72">
        <f t="shared" si="23"/>
        <v>2101408</v>
      </c>
      <c r="O18" s="72">
        <f>SUM(O19,O22,O28,O37:O38,O43)</f>
        <v>378090</v>
      </c>
      <c r="P18" s="72">
        <f>SUM(P19,P22,P28,P37:P38,P43)</f>
        <v>392985</v>
      </c>
      <c r="Q18" s="72">
        <f>SUM(Q19,Q22,Q28,Q37:Q38,Q43)</f>
        <v>411503</v>
      </c>
      <c r="R18" s="72">
        <f t="shared" si="24"/>
        <v>1182578</v>
      </c>
      <c r="S18" s="72">
        <f t="shared" si="25"/>
        <v>6873000</v>
      </c>
    </row>
    <row r="19" spans="1:19" x14ac:dyDescent="0.2">
      <c r="A19" s="73" t="s">
        <v>39</v>
      </c>
      <c r="B19" s="6" t="s">
        <v>48</v>
      </c>
      <c r="C19" s="20">
        <f>SUM(C20:C21)</f>
        <v>348564</v>
      </c>
      <c r="D19" s="20">
        <f t="shared" ref="D19:E19" si="37">SUM(D20:D21)</f>
        <v>348564</v>
      </c>
      <c r="E19" s="20">
        <f t="shared" si="37"/>
        <v>371897</v>
      </c>
      <c r="F19" s="20">
        <f t="shared" si="21"/>
        <v>1069025</v>
      </c>
      <c r="G19" s="20">
        <f>SUM(G20:G21)</f>
        <v>348564</v>
      </c>
      <c r="H19" s="20">
        <f t="shared" ref="H19" si="38">SUM(H20:H21)</f>
        <v>348564</v>
      </c>
      <c r="I19" s="20">
        <f t="shared" ref="I19" si="39">SUM(I20:I21)</f>
        <v>415513</v>
      </c>
      <c r="J19" s="20">
        <f t="shared" si="22"/>
        <v>1112641</v>
      </c>
      <c r="K19" s="20">
        <f>SUM(K20:K21)</f>
        <v>429440</v>
      </c>
      <c r="L19" s="20">
        <f t="shared" ref="L19" si="40">SUM(L20:L21)</f>
        <v>348564</v>
      </c>
      <c r="M19" s="20">
        <f t="shared" ref="M19" si="41">SUM(M20:M21)</f>
        <v>371897</v>
      </c>
      <c r="N19" s="20">
        <f t="shared" si="23"/>
        <v>1149901</v>
      </c>
      <c r="O19" s="20">
        <f>SUM(O20:O21)</f>
        <v>348564</v>
      </c>
      <c r="P19" s="20">
        <f t="shared" ref="P19" si="42">SUM(P20:P21)</f>
        <v>348564</v>
      </c>
      <c r="Q19" s="20">
        <f t="shared" ref="Q19" si="43">SUM(Q20:Q21)</f>
        <v>372625</v>
      </c>
      <c r="R19" s="20">
        <f t="shared" si="24"/>
        <v>1069753</v>
      </c>
      <c r="S19" s="20">
        <f>F19+J19+N19+R19</f>
        <v>4401320</v>
      </c>
    </row>
    <row r="20" spans="1:19" x14ac:dyDescent="0.2">
      <c r="A20" s="17" t="s">
        <v>40</v>
      </c>
      <c r="B20" s="6" t="s">
        <v>48</v>
      </c>
      <c r="C20" s="22">
        <v>283950</v>
      </c>
      <c r="D20" s="22">
        <v>283950</v>
      </c>
      <c r="E20" s="22">
        <f>283950+19125</f>
        <v>303075</v>
      </c>
      <c r="F20" s="21">
        <f t="shared" si="21"/>
        <v>870975</v>
      </c>
      <c r="G20" s="22">
        <v>283950</v>
      </c>
      <c r="H20" s="22">
        <v>283950</v>
      </c>
      <c r="I20" s="22">
        <f>283950+19125*2+16626</f>
        <v>338826</v>
      </c>
      <c r="J20" s="21">
        <f t="shared" si="22"/>
        <v>906726</v>
      </c>
      <c r="K20" s="22">
        <f>283950+50339+15953</f>
        <v>350242</v>
      </c>
      <c r="L20" s="22">
        <v>283950</v>
      </c>
      <c r="M20" s="22">
        <f>283950+19125</f>
        <v>303075</v>
      </c>
      <c r="N20" s="21">
        <f t="shared" si="23"/>
        <v>937267</v>
      </c>
      <c r="O20" s="22">
        <v>283950</v>
      </c>
      <c r="P20" s="22">
        <v>283950</v>
      </c>
      <c r="Q20" s="22">
        <f>283950+19560+2</f>
        <v>303512</v>
      </c>
      <c r="R20" s="21">
        <f t="shared" si="24"/>
        <v>871412</v>
      </c>
      <c r="S20" s="21">
        <f t="shared" si="25"/>
        <v>3586380</v>
      </c>
    </row>
    <row r="21" spans="1:19" x14ac:dyDescent="0.2">
      <c r="A21" s="17" t="s">
        <v>41</v>
      </c>
      <c r="B21" s="6" t="s">
        <v>48</v>
      </c>
      <c r="C21" s="19">
        <f>C20*0.22+2145</f>
        <v>64614</v>
      </c>
      <c r="D21" s="19">
        <f t="shared" ref="D21:E21" si="44">D20*0.22+2145</f>
        <v>64614</v>
      </c>
      <c r="E21" s="19">
        <f t="shared" si="44"/>
        <v>68822</v>
      </c>
      <c r="F21" s="21">
        <f t="shared" ref="F21:F22" si="45">SUM(C21:E21)</f>
        <v>198050</v>
      </c>
      <c r="G21" s="19">
        <f>G20*0.22+2145</f>
        <v>64614</v>
      </c>
      <c r="H21" s="19">
        <f t="shared" ref="H21" si="46">H20*0.22+2145</f>
        <v>64614</v>
      </c>
      <c r="I21" s="19">
        <f t="shared" ref="I21" si="47">I20*0.22+2145</f>
        <v>76687</v>
      </c>
      <c r="J21" s="21">
        <f t="shared" ref="J21:J22" si="48">SUM(G21:I21)</f>
        <v>205915</v>
      </c>
      <c r="K21" s="19">
        <f>K20*0.22+2145</f>
        <v>79198</v>
      </c>
      <c r="L21" s="19">
        <f t="shared" ref="L21" si="49">L20*0.22+2145</f>
        <v>64614</v>
      </c>
      <c r="M21" s="19">
        <f t="shared" ref="M21" si="50">M20*0.22+2145</f>
        <v>68822</v>
      </c>
      <c r="N21" s="21">
        <f t="shared" ref="N21:N22" si="51">SUM(K21:M21)</f>
        <v>212634</v>
      </c>
      <c r="O21" s="19">
        <f>O20*0.22+2145</f>
        <v>64614</v>
      </c>
      <c r="P21" s="19">
        <f t="shared" ref="P21" si="52">P20*0.22+2145</f>
        <v>64614</v>
      </c>
      <c r="Q21" s="19">
        <f>Q20*0.22+2340</f>
        <v>69113</v>
      </c>
      <c r="R21" s="21">
        <f t="shared" ref="R21:R22" si="53">SUM(O21:Q21)</f>
        <v>198341</v>
      </c>
      <c r="S21" s="21">
        <f t="shared" ref="S21:S22" si="54">F21+J21+N21+R21</f>
        <v>814940</v>
      </c>
    </row>
    <row r="22" spans="1:19" x14ac:dyDescent="0.2">
      <c r="A22" s="13" t="s">
        <v>32</v>
      </c>
      <c r="B22" s="6" t="s">
        <v>48</v>
      </c>
      <c r="C22" s="20">
        <f>SUM(C23:C27)</f>
        <v>72356</v>
      </c>
      <c r="D22" s="20">
        <f>SUM(D23:D27)</f>
        <v>92420</v>
      </c>
      <c r="E22" s="20">
        <f>SUM(E23:E27)</f>
        <v>41539</v>
      </c>
      <c r="F22" s="20">
        <f t="shared" si="45"/>
        <v>206315</v>
      </c>
      <c r="G22" s="20">
        <f>SUM(G23:G27)</f>
        <v>79400</v>
      </c>
      <c r="H22" s="20">
        <f>SUM(H23:H27)</f>
        <v>59300</v>
      </c>
      <c r="I22" s="20">
        <f>SUM(I23:I27)</f>
        <v>9200</v>
      </c>
      <c r="J22" s="20">
        <f t="shared" si="48"/>
        <v>147900</v>
      </c>
      <c r="K22" s="20">
        <f>SUM(K23:K27)</f>
        <v>8300</v>
      </c>
      <c r="L22" s="20">
        <f>SUM(L23:L27)</f>
        <v>9000</v>
      </c>
      <c r="M22" s="20">
        <f>SUM(M23:M27)</f>
        <v>11000</v>
      </c>
      <c r="N22" s="20">
        <f t="shared" si="51"/>
        <v>28300</v>
      </c>
      <c r="O22" s="20">
        <f>SUM(O23:O27)</f>
        <v>3900</v>
      </c>
      <c r="P22" s="20">
        <f>SUM(P23:P27)</f>
        <v>8000</v>
      </c>
      <c r="Q22" s="20">
        <f>SUM(Q23:Q27)</f>
        <v>3235</v>
      </c>
      <c r="R22" s="20">
        <f t="shared" si="53"/>
        <v>15135</v>
      </c>
      <c r="S22" s="20">
        <f t="shared" si="54"/>
        <v>397650</v>
      </c>
    </row>
    <row r="23" spans="1:19" x14ac:dyDescent="0.2">
      <c r="A23" s="16" t="s">
        <v>36</v>
      </c>
      <c r="B23" s="6" t="s">
        <v>48</v>
      </c>
      <c r="C23" s="22">
        <v>58176</v>
      </c>
      <c r="D23" s="22">
        <v>87420</v>
      </c>
      <c r="E23" s="22">
        <v>25964</v>
      </c>
      <c r="F23" s="20">
        <f t="shared" ref="F23:F29" si="55">SUM(C23:E23)</f>
        <v>171560</v>
      </c>
      <c r="G23" s="22">
        <v>0</v>
      </c>
      <c r="H23" s="22">
        <v>0</v>
      </c>
      <c r="I23" s="22">
        <v>0</v>
      </c>
      <c r="J23" s="20">
        <f t="shared" ref="J23:J29" si="56">SUM(G23:I23)</f>
        <v>0</v>
      </c>
      <c r="K23" s="22">
        <v>0</v>
      </c>
      <c r="L23" s="22">
        <v>0</v>
      </c>
      <c r="M23" s="22">
        <v>0</v>
      </c>
      <c r="N23" s="20">
        <f t="shared" ref="N23:N29" si="57">SUM(K23:M23)</f>
        <v>0</v>
      </c>
      <c r="O23" s="22">
        <v>0</v>
      </c>
      <c r="P23" s="22">
        <v>0</v>
      </c>
      <c r="Q23" s="22">
        <v>0</v>
      </c>
      <c r="R23" s="20">
        <f t="shared" ref="R23:R29" si="58">SUM(O23:Q23)</f>
        <v>0</v>
      </c>
      <c r="S23" s="20">
        <f t="shared" ref="S23:S29" si="59">F23+J23+N23+R23</f>
        <v>171560</v>
      </c>
    </row>
    <row r="24" spans="1:19" x14ac:dyDescent="0.2">
      <c r="A24" s="16" t="s">
        <v>43</v>
      </c>
      <c r="B24" s="6" t="s">
        <v>48</v>
      </c>
      <c r="C24" s="22">
        <v>4000</v>
      </c>
      <c r="D24" s="22">
        <v>0</v>
      </c>
      <c r="E24" s="22">
        <v>4000</v>
      </c>
      <c r="F24" s="20">
        <f>SUM(C24:E24)</f>
        <v>8000</v>
      </c>
      <c r="G24" s="23">
        <v>0</v>
      </c>
      <c r="H24" s="23">
        <v>4000</v>
      </c>
      <c r="I24" s="23">
        <v>0</v>
      </c>
      <c r="J24" s="20">
        <f>SUM(G24:I24)</f>
        <v>4000</v>
      </c>
      <c r="K24" s="23">
        <v>4000</v>
      </c>
      <c r="L24" s="23">
        <v>0</v>
      </c>
      <c r="M24" s="23">
        <v>4000</v>
      </c>
      <c r="N24" s="20">
        <f>SUM(K24:M24)</f>
        <v>8000</v>
      </c>
      <c r="O24" s="23">
        <v>0</v>
      </c>
      <c r="P24" s="23">
        <v>4000</v>
      </c>
      <c r="Q24" s="23">
        <v>0</v>
      </c>
      <c r="R24" s="20">
        <f>SUM(O24:Q24)</f>
        <v>4000</v>
      </c>
      <c r="S24" s="20">
        <f>F24+J24+N24+R24</f>
        <v>24000</v>
      </c>
    </row>
    <row r="25" spans="1:19" x14ac:dyDescent="0.2">
      <c r="A25" s="16" t="s">
        <v>46</v>
      </c>
      <c r="B25" s="6" t="s">
        <v>48</v>
      </c>
      <c r="C25" s="22">
        <v>5000</v>
      </c>
      <c r="D25" s="22">
        <v>5000</v>
      </c>
      <c r="E25" s="22">
        <v>5000</v>
      </c>
      <c r="F25" s="20">
        <f t="shared" si="55"/>
        <v>15000</v>
      </c>
      <c r="G25" s="22">
        <v>50000</v>
      </c>
      <c r="H25" s="22">
        <v>50000</v>
      </c>
      <c r="I25" s="22">
        <v>0</v>
      </c>
      <c r="J25" s="20">
        <f t="shared" si="56"/>
        <v>100000</v>
      </c>
      <c r="K25" s="22">
        <v>0</v>
      </c>
      <c r="L25" s="22">
        <v>0</v>
      </c>
      <c r="M25" s="22">
        <v>4000</v>
      </c>
      <c r="N25" s="20">
        <f t="shared" si="57"/>
        <v>4000</v>
      </c>
      <c r="O25" s="22">
        <v>0</v>
      </c>
      <c r="P25" s="22">
        <v>0</v>
      </c>
      <c r="Q25" s="22">
        <v>0</v>
      </c>
      <c r="R25" s="20">
        <f t="shared" si="58"/>
        <v>0</v>
      </c>
      <c r="S25" s="20">
        <f t="shared" si="59"/>
        <v>119000</v>
      </c>
    </row>
    <row r="26" spans="1:19" x14ac:dyDescent="0.2">
      <c r="A26" s="16" t="s">
        <v>44</v>
      </c>
      <c r="B26" s="6" t="s">
        <v>48</v>
      </c>
      <c r="C26" s="22">
        <v>5000</v>
      </c>
      <c r="D26" s="22">
        <v>0</v>
      </c>
      <c r="E26" s="22">
        <v>5000</v>
      </c>
      <c r="F26" s="20">
        <f>SUM(C26:E26)</f>
        <v>10000</v>
      </c>
      <c r="G26" s="22">
        <v>26000</v>
      </c>
      <c r="H26" s="22">
        <v>0</v>
      </c>
      <c r="I26" s="22">
        <v>5000</v>
      </c>
      <c r="J26" s="20">
        <f>SUM(G26:I26)</f>
        <v>31000</v>
      </c>
      <c r="K26" s="22">
        <v>0</v>
      </c>
      <c r="L26" s="22">
        <v>5000</v>
      </c>
      <c r="M26" s="22">
        <v>0</v>
      </c>
      <c r="N26" s="20">
        <f>SUM(K26:M26)</f>
        <v>5000</v>
      </c>
      <c r="O26" s="22">
        <v>0</v>
      </c>
      <c r="P26" s="22">
        <v>0</v>
      </c>
      <c r="Q26" s="22">
        <v>0</v>
      </c>
      <c r="R26" s="20">
        <f>SUM(O26:Q26)</f>
        <v>0</v>
      </c>
      <c r="S26" s="20">
        <f>F26+J26+N26+R26</f>
        <v>46000</v>
      </c>
    </row>
    <row r="27" spans="1:19" ht="25.5" x14ac:dyDescent="0.2">
      <c r="A27" s="16" t="s">
        <v>68</v>
      </c>
      <c r="B27" s="6" t="s">
        <v>48</v>
      </c>
      <c r="C27" s="23">
        <v>180</v>
      </c>
      <c r="D27" s="23">
        <v>0</v>
      </c>
      <c r="E27" s="23">
        <f>500+1075</f>
        <v>1575</v>
      </c>
      <c r="F27" s="20">
        <f>SUM(C27:E27)</f>
        <v>1755</v>
      </c>
      <c r="G27" s="23">
        <v>3400</v>
      </c>
      <c r="H27" s="23">
        <v>5300</v>
      </c>
      <c r="I27" s="23">
        <v>4200</v>
      </c>
      <c r="J27" s="20">
        <f>SUM(G27:I27)</f>
        <v>12900</v>
      </c>
      <c r="K27" s="23">
        <v>4300</v>
      </c>
      <c r="L27" s="23">
        <v>4000</v>
      </c>
      <c r="M27" s="23">
        <v>3000</v>
      </c>
      <c r="N27" s="20">
        <f>SUM(K27:M27)</f>
        <v>11300</v>
      </c>
      <c r="O27" s="23">
        <v>3900</v>
      </c>
      <c r="P27" s="23">
        <v>4000</v>
      </c>
      <c r="Q27" s="23">
        <v>3235</v>
      </c>
      <c r="R27" s="20">
        <f>SUM(O27:Q27)</f>
        <v>11135</v>
      </c>
      <c r="S27" s="20">
        <f>F27+J27+N27+R27</f>
        <v>37090</v>
      </c>
    </row>
    <row r="28" spans="1:19" x14ac:dyDescent="0.2">
      <c r="A28" s="14" t="s">
        <v>33</v>
      </c>
      <c r="B28" s="6" t="s">
        <v>48</v>
      </c>
      <c r="C28" s="20">
        <f>SUM(C29:C36)</f>
        <v>4515</v>
      </c>
      <c r="D28" s="20">
        <f>SUM(D29:D36)</f>
        <v>4490</v>
      </c>
      <c r="E28" s="20">
        <f>SUM(E29:E36)</f>
        <v>21590</v>
      </c>
      <c r="F28" s="20">
        <f t="shared" si="55"/>
        <v>30595</v>
      </c>
      <c r="G28" s="20">
        <f>SUM(G29:G36)</f>
        <v>42561</v>
      </c>
      <c r="H28" s="20">
        <f>SUM(H29:H36)</f>
        <v>485561</v>
      </c>
      <c r="I28" s="20">
        <f>SUM(I29:I36)</f>
        <v>15161</v>
      </c>
      <c r="J28" s="20">
        <f t="shared" si="56"/>
        <v>543283</v>
      </c>
      <c r="K28" s="20">
        <f>SUM(K29:K36)</f>
        <v>208461</v>
      </c>
      <c r="L28" s="20">
        <f>SUM(L29:L36)</f>
        <v>52061</v>
      </c>
      <c r="M28" s="20">
        <f>SUM(M29:M36)</f>
        <v>20161</v>
      </c>
      <c r="N28" s="20">
        <f t="shared" si="57"/>
        <v>280683</v>
      </c>
      <c r="O28" s="20">
        <f>SUM(O29:O36)</f>
        <v>14261</v>
      </c>
      <c r="P28" s="20">
        <f>SUM(P29:P36)</f>
        <v>7188</v>
      </c>
      <c r="Q28" s="20">
        <f>SUM(Q29:Q36)</f>
        <v>5410</v>
      </c>
      <c r="R28" s="20">
        <f t="shared" si="58"/>
        <v>26859</v>
      </c>
      <c r="S28" s="20">
        <f t="shared" si="59"/>
        <v>881420</v>
      </c>
    </row>
    <row r="29" spans="1:19" x14ac:dyDescent="0.2">
      <c r="A29" s="17" t="s">
        <v>37</v>
      </c>
      <c r="B29" s="6" t="s">
        <v>48</v>
      </c>
      <c r="C29" s="22">
        <v>0</v>
      </c>
      <c r="D29" s="22">
        <v>0</v>
      </c>
      <c r="E29" s="22">
        <v>0</v>
      </c>
      <c r="F29" s="20">
        <f t="shared" si="55"/>
        <v>0</v>
      </c>
      <c r="G29" s="22">
        <v>0</v>
      </c>
      <c r="H29" s="22">
        <v>468000</v>
      </c>
      <c r="I29" s="22">
        <v>0</v>
      </c>
      <c r="J29" s="20">
        <f t="shared" si="56"/>
        <v>468000</v>
      </c>
      <c r="K29" s="22">
        <v>199000</v>
      </c>
      <c r="L29" s="22">
        <v>43000</v>
      </c>
      <c r="M29" s="22">
        <v>0</v>
      </c>
      <c r="N29" s="20">
        <f t="shared" si="57"/>
        <v>242000</v>
      </c>
      <c r="O29" s="22">
        <v>0</v>
      </c>
      <c r="P29" s="22">
        <v>0</v>
      </c>
      <c r="Q29" s="22">
        <v>0</v>
      </c>
      <c r="R29" s="20">
        <f t="shared" si="58"/>
        <v>0</v>
      </c>
      <c r="S29" s="20">
        <f t="shared" si="59"/>
        <v>710000</v>
      </c>
    </row>
    <row r="30" spans="1:19" x14ac:dyDescent="0.2">
      <c r="A30" s="17" t="s">
        <v>38</v>
      </c>
      <c r="B30" s="6" t="s">
        <v>48</v>
      </c>
      <c r="C30" s="22">
        <v>3215</v>
      </c>
      <c r="D30" s="22">
        <v>3190</v>
      </c>
      <c r="E30" s="22">
        <v>3215</v>
      </c>
      <c r="F30" s="20">
        <f>SUM(C30:E30)</f>
        <v>9620</v>
      </c>
      <c r="G30" s="22">
        <v>3215</v>
      </c>
      <c r="H30" s="22">
        <v>3215</v>
      </c>
      <c r="I30" s="22">
        <v>3215</v>
      </c>
      <c r="J30" s="20">
        <f>SUM(G30:I30)</f>
        <v>9645</v>
      </c>
      <c r="K30" s="22">
        <v>3215</v>
      </c>
      <c r="L30" s="22">
        <v>3215</v>
      </c>
      <c r="M30" s="22">
        <v>3215</v>
      </c>
      <c r="N30" s="20">
        <f>SUM(K30:M30)</f>
        <v>9645</v>
      </c>
      <c r="O30" s="22">
        <v>3215</v>
      </c>
      <c r="P30" s="22">
        <v>3215</v>
      </c>
      <c r="Q30" s="22">
        <v>3210</v>
      </c>
      <c r="R30" s="20">
        <f>SUM(O30:Q30)</f>
        <v>9640</v>
      </c>
      <c r="S30" s="20">
        <f>F30+J30+N30+R30</f>
        <v>38550</v>
      </c>
    </row>
    <row r="31" spans="1:19" x14ac:dyDescent="0.2">
      <c r="A31" s="16" t="s">
        <v>53</v>
      </c>
      <c r="B31" s="6" t="s">
        <v>48</v>
      </c>
      <c r="C31" s="22">
        <v>0</v>
      </c>
      <c r="D31" s="22">
        <v>0</v>
      </c>
      <c r="E31" s="22">
        <v>6000</v>
      </c>
      <c r="F31" s="20">
        <f t="shared" ref="F31" si="60">SUM(C31:E31)</f>
        <v>6000</v>
      </c>
      <c r="G31" s="22">
        <v>0</v>
      </c>
      <c r="H31" s="22">
        <v>0</v>
      </c>
      <c r="I31" s="22">
        <v>6000</v>
      </c>
      <c r="J31" s="20">
        <f t="shared" ref="J31:J32" si="61">SUM(G31:I31)</f>
        <v>6000</v>
      </c>
      <c r="K31" s="22">
        <v>0</v>
      </c>
      <c r="L31" s="22">
        <v>0</v>
      </c>
      <c r="M31" s="22">
        <v>0</v>
      </c>
      <c r="N31" s="20">
        <f t="shared" ref="N31:N32" si="62">SUM(K31:M31)</f>
        <v>0</v>
      </c>
      <c r="O31" s="22">
        <v>6000</v>
      </c>
      <c r="P31" s="22">
        <v>0</v>
      </c>
      <c r="Q31" s="22">
        <v>0</v>
      </c>
      <c r="R31" s="20">
        <f t="shared" ref="R31:R32" si="63">SUM(O31:Q31)</f>
        <v>6000</v>
      </c>
      <c r="S31" s="20">
        <f t="shared" ref="S31:S32" si="64">F31+J31+N31+R31</f>
        <v>18000</v>
      </c>
    </row>
    <row r="32" spans="1:19" x14ac:dyDescent="0.2">
      <c r="A32" s="16" t="s">
        <v>124</v>
      </c>
      <c r="B32" s="6" t="s">
        <v>48</v>
      </c>
      <c r="C32" s="22">
        <v>0</v>
      </c>
      <c r="D32" s="22">
        <v>0</v>
      </c>
      <c r="E32" s="22">
        <v>10000</v>
      </c>
      <c r="F32" s="20">
        <f t="shared" ref="F32" si="65">SUM(C32:E32)</f>
        <v>10000</v>
      </c>
      <c r="G32" s="22">
        <v>0</v>
      </c>
      <c r="H32" s="22">
        <v>10000</v>
      </c>
      <c r="I32" s="22">
        <v>0</v>
      </c>
      <c r="J32" s="20">
        <f t="shared" si="61"/>
        <v>10000</v>
      </c>
      <c r="K32" s="22">
        <v>0</v>
      </c>
      <c r="L32" s="22">
        <v>0</v>
      </c>
      <c r="M32" s="22">
        <v>10000</v>
      </c>
      <c r="N32" s="20">
        <f t="shared" si="62"/>
        <v>10000</v>
      </c>
      <c r="O32" s="22">
        <v>0</v>
      </c>
      <c r="P32" s="22">
        <v>0</v>
      </c>
      <c r="Q32" s="22">
        <v>0</v>
      </c>
      <c r="R32" s="20">
        <f t="shared" si="63"/>
        <v>0</v>
      </c>
      <c r="S32" s="20">
        <f t="shared" si="64"/>
        <v>30000</v>
      </c>
    </row>
    <row r="33" spans="1:19" x14ac:dyDescent="0.2">
      <c r="A33" s="16" t="s">
        <v>45</v>
      </c>
      <c r="B33" s="6" t="s">
        <v>48</v>
      </c>
      <c r="C33" s="22">
        <v>1200</v>
      </c>
      <c r="D33" s="22">
        <v>1200</v>
      </c>
      <c r="E33" s="22">
        <v>1200</v>
      </c>
      <c r="F33" s="20">
        <f t="shared" ref="F33:F43" si="66">SUM(C33:E33)</f>
        <v>3600</v>
      </c>
      <c r="G33" s="22">
        <v>1200</v>
      </c>
      <c r="H33" s="22">
        <v>1200</v>
      </c>
      <c r="I33" s="22">
        <v>1200</v>
      </c>
      <c r="J33" s="20">
        <f t="shared" ref="J33:J43" si="67">SUM(G33:I33)</f>
        <v>3600</v>
      </c>
      <c r="K33" s="22">
        <v>1200</v>
      </c>
      <c r="L33" s="22">
        <v>1200</v>
      </c>
      <c r="M33" s="22">
        <v>1200</v>
      </c>
      <c r="N33" s="20">
        <f t="shared" ref="N33:N43" si="68">SUM(K33:M33)</f>
        <v>3600</v>
      </c>
      <c r="O33" s="22">
        <v>1200</v>
      </c>
      <c r="P33" s="22">
        <v>1200</v>
      </c>
      <c r="Q33" s="22">
        <v>1200</v>
      </c>
      <c r="R33" s="20">
        <f t="shared" ref="R33:R43" si="69">SUM(O33:Q33)</f>
        <v>3600</v>
      </c>
      <c r="S33" s="20">
        <f t="shared" ref="S33:S43" si="70">F33+J33+N33+R33</f>
        <v>14400</v>
      </c>
    </row>
    <row r="34" spans="1:19" x14ac:dyDescent="0.2">
      <c r="A34" s="16" t="s">
        <v>128</v>
      </c>
      <c r="B34" s="6" t="s">
        <v>48</v>
      </c>
      <c r="C34" s="22">
        <v>0</v>
      </c>
      <c r="D34" s="22">
        <v>0</v>
      </c>
      <c r="E34" s="22">
        <v>0</v>
      </c>
      <c r="F34" s="20">
        <f t="shared" ref="F34" si="71">SUM(C34:E34)</f>
        <v>0</v>
      </c>
      <c r="G34" s="22">
        <v>35000</v>
      </c>
      <c r="H34" s="22">
        <v>0</v>
      </c>
      <c r="I34" s="22">
        <v>0</v>
      </c>
      <c r="J34" s="20">
        <f t="shared" ref="J34" si="72">SUM(G34:I34)</f>
        <v>35000</v>
      </c>
      <c r="K34" s="22">
        <v>0</v>
      </c>
      <c r="L34" s="22">
        <v>0</v>
      </c>
      <c r="M34" s="22">
        <v>0</v>
      </c>
      <c r="N34" s="20">
        <f t="shared" ref="N34" si="73">SUM(K34:M34)</f>
        <v>0</v>
      </c>
      <c r="O34" s="22">
        <v>0</v>
      </c>
      <c r="P34" s="22">
        <v>0</v>
      </c>
      <c r="Q34" s="22">
        <v>0</v>
      </c>
      <c r="R34" s="20">
        <f t="shared" ref="R34" si="74">SUM(O34:Q34)</f>
        <v>0</v>
      </c>
      <c r="S34" s="20">
        <f t="shared" ref="S34" si="75">F34+J34+N34+R34</f>
        <v>35000</v>
      </c>
    </row>
    <row r="35" spans="1:19" ht="25.5" x14ac:dyDescent="0.2">
      <c r="A35" s="16" t="s">
        <v>126</v>
      </c>
      <c r="B35" s="6" t="s">
        <v>48</v>
      </c>
      <c r="C35" s="23"/>
      <c r="D35" s="23"/>
      <c r="E35" s="23">
        <v>1075</v>
      </c>
      <c r="F35" s="20">
        <f t="shared" si="66"/>
        <v>1075</v>
      </c>
      <c r="G35" s="23">
        <v>2146</v>
      </c>
      <c r="H35" s="23">
        <v>2146</v>
      </c>
      <c r="I35" s="23">
        <v>2146</v>
      </c>
      <c r="J35" s="20">
        <f t="shared" si="67"/>
        <v>6438</v>
      </c>
      <c r="K35" s="23">
        <v>2146</v>
      </c>
      <c r="L35" s="23">
        <v>2146</v>
      </c>
      <c r="M35" s="23">
        <v>2146</v>
      </c>
      <c r="N35" s="20">
        <f t="shared" si="68"/>
        <v>6438</v>
      </c>
      <c r="O35" s="23">
        <v>2146</v>
      </c>
      <c r="P35" s="23">
        <v>1073</v>
      </c>
      <c r="Q35" s="23">
        <v>0</v>
      </c>
      <c r="R35" s="20">
        <f t="shared" si="69"/>
        <v>3219</v>
      </c>
      <c r="S35" s="20">
        <f t="shared" si="70"/>
        <v>17170</v>
      </c>
    </row>
    <row r="36" spans="1:19" ht="25.5" x14ac:dyDescent="0.2">
      <c r="A36" s="16" t="s">
        <v>69</v>
      </c>
      <c r="B36" s="6" t="s">
        <v>48</v>
      </c>
      <c r="C36" s="23">
        <v>100</v>
      </c>
      <c r="D36" s="23">
        <v>100</v>
      </c>
      <c r="E36" s="23">
        <v>100</v>
      </c>
      <c r="F36" s="20">
        <f t="shared" ref="F36:F37" si="76">SUM(C36:E36)</f>
        <v>300</v>
      </c>
      <c r="G36" s="23">
        <v>1000</v>
      </c>
      <c r="H36" s="23">
        <v>1000</v>
      </c>
      <c r="I36" s="23">
        <v>2600</v>
      </c>
      <c r="J36" s="20">
        <f t="shared" ref="J36" si="77">SUM(G36:I36)</f>
        <v>4600</v>
      </c>
      <c r="K36" s="23">
        <v>2900</v>
      </c>
      <c r="L36" s="23">
        <v>2500</v>
      </c>
      <c r="M36" s="23">
        <f>1500+2100</f>
        <v>3600</v>
      </c>
      <c r="N36" s="20">
        <f t="shared" ref="N36" si="78">SUM(K36:M36)</f>
        <v>9000</v>
      </c>
      <c r="O36" s="23">
        <v>1700</v>
      </c>
      <c r="P36" s="23">
        <v>1700</v>
      </c>
      <c r="Q36" s="23">
        <v>1000</v>
      </c>
      <c r="R36" s="20">
        <f t="shared" ref="R36" si="79">SUM(O36:Q36)</f>
        <v>4400</v>
      </c>
      <c r="S36" s="20">
        <f t="shared" ref="S36" si="80">F36+J36+N36+R36</f>
        <v>18300</v>
      </c>
    </row>
    <row r="37" spans="1:19" x14ac:dyDescent="0.2">
      <c r="A37" s="15" t="s">
        <v>34</v>
      </c>
      <c r="B37" s="6" t="s">
        <v>48</v>
      </c>
      <c r="C37" s="24">
        <v>4000</v>
      </c>
      <c r="D37" s="24">
        <v>24000</v>
      </c>
      <c r="E37" s="24">
        <v>4000</v>
      </c>
      <c r="F37" s="20">
        <f t="shared" si="76"/>
        <v>32000</v>
      </c>
      <c r="G37" s="24">
        <v>24000</v>
      </c>
      <c r="H37" s="24">
        <v>124000</v>
      </c>
      <c r="I37" s="24">
        <f>110000+100000</f>
        <v>210000</v>
      </c>
      <c r="J37" s="20">
        <f t="shared" si="67"/>
        <v>358000</v>
      </c>
      <c r="K37" s="24">
        <v>118000</v>
      </c>
      <c r="L37" s="24">
        <v>205000</v>
      </c>
      <c r="M37" s="24">
        <v>150000</v>
      </c>
      <c r="N37" s="20">
        <f t="shared" si="68"/>
        <v>473000</v>
      </c>
      <c r="O37" s="24">
        <v>7000</v>
      </c>
      <c r="P37" s="24">
        <v>25000</v>
      </c>
      <c r="Q37" s="24">
        <v>25000</v>
      </c>
      <c r="R37" s="20">
        <f>SUM(O37:Q37)</f>
        <v>57000</v>
      </c>
      <c r="S37" s="20">
        <f t="shared" si="70"/>
        <v>920000</v>
      </c>
    </row>
    <row r="38" spans="1:19" x14ac:dyDescent="0.2">
      <c r="A38" s="13" t="s">
        <v>35</v>
      </c>
      <c r="B38" s="6" t="s">
        <v>48</v>
      </c>
      <c r="C38" s="24">
        <f>SUM(C39:C42)</f>
        <v>9720</v>
      </c>
      <c r="D38" s="24">
        <f t="shared" ref="D38:E38" si="81">SUM(D39:D42)</f>
        <v>9900</v>
      </c>
      <c r="E38" s="24">
        <f t="shared" si="81"/>
        <v>7930</v>
      </c>
      <c r="F38" s="20">
        <f t="shared" si="66"/>
        <v>27550</v>
      </c>
      <c r="G38" s="24">
        <f>SUM(G39:G42)</f>
        <v>5552</v>
      </c>
      <c r="H38" s="24">
        <f t="shared" ref="H38" si="82">SUM(H39:H42)</f>
        <v>52565</v>
      </c>
      <c r="I38" s="24">
        <f t="shared" ref="I38" si="83">SUM(I39:I42)</f>
        <v>3194</v>
      </c>
      <c r="J38" s="20">
        <f t="shared" si="67"/>
        <v>61311</v>
      </c>
      <c r="K38" s="24">
        <f>SUM(K39:K42)</f>
        <v>1893</v>
      </c>
      <c r="L38" s="24">
        <f t="shared" ref="L38" si="84">SUM(L39:L42)</f>
        <v>3315</v>
      </c>
      <c r="M38" s="24">
        <f t="shared" ref="M38" si="85">SUM(M39:M42)</f>
        <v>164316</v>
      </c>
      <c r="N38" s="20">
        <f t="shared" si="68"/>
        <v>169524</v>
      </c>
      <c r="O38" s="24">
        <f>SUM(O39:O42)</f>
        <v>4365</v>
      </c>
      <c r="P38" s="24">
        <f t="shared" ref="P38" si="86">SUM(P39:P42)</f>
        <v>4233</v>
      </c>
      <c r="Q38" s="24">
        <f t="shared" ref="Q38" si="87">SUM(Q39:Q42)</f>
        <v>5233</v>
      </c>
      <c r="R38" s="20">
        <f t="shared" si="69"/>
        <v>13831</v>
      </c>
      <c r="S38" s="20">
        <f t="shared" si="70"/>
        <v>272216</v>
      </c>
    </row>
    <row r="39" spans="1:19" x14ac:dyDescent="0.2">
      <c r="A39" s="2" t="s">
        <v>54</v>
      </c>
      <c r="B39" s="6" t="s">
        <v>48</v>
      </c>
      <c r="C39" s="23">
        <v>0</v>
      </c>
      <c r="D39" s="23">
        <v>0</v>
      </c>
      <c r="E39" s="23">
        <v>0</v>
      </c>
      <c r="F39" s="20">
        <f>SUM(C39:E39)</f>
        <v>0</v>
      </c>
      <c r="G39" s="23">
        <v>0</v>
      </c>
      <c r="H39" s="23">
        <v>49000</v>
      </c>
      <c r="I39" s="23">
        <v>0</v>
      </c>
      <c r="J39" s="20">
        <f>SUM(G39:I39)</f>
        <v>49000</v>
      </c>
      <c r="K39" s="23">
        <v>0</v>
      </c>
      <c r="L39" s="23">
        <v>0</v>
      </c>
      <c r="M39" s="23">
        <v>161000</v>
      </c>
      <c r="N39" s="20">
        <f>SUM(K39:M39)</f>
        <v>161000</v>
      </c>
      <c r="O39" s="23">
        <v>0</v>
      </c>
      <c r="P39" s="23">
        <v>0</v>
      </c>
      <c r="Q39" s="23">
        <v>0</v>
      </c>
      <c r="R39" s="20">
        <f>SUM(O39:Q39)</f>
        <v>0</v>
      </c>
      <c r="S39" s="20">
        <f>F39+J39+N39+R39</f>
        <v>210000</v>
      </c>
    </row>
    <row r="40" spans="1:19" x14ac:dyDescent="0.2">
      <c r="A40" s="2" t="s">
        <v>50</v>
      </c>
      <c r="B40" s="6" t="s">
        <v>48</v>
      </c>
      <c r="C40" s="23">
        <v>8650</v>
      </c>
      <c r="D40" s="23">
        <v>8830</v>
      </c>
      <c r="E40" s="23">
        <v>6860</v>
      </c>
      <c r="F40" s="20">
        <f t="shared" si="66"/>
        <v>24340</v>
      </c>
      <c r="G40" s="23">
        <v>4350</v>
      </c>
      <c r="H40" s="23">
        <v>2300</v>
      </c>
      <c r="I40" s="23">
        <v>2300</v>
      </c>
      <c r="J40" s="20">
        <f t="shared" si="67"/>
        <v>8950</v>
      </c>
      <c r="K40" s="23">
        <v>1000</v>
      </c>
      <c r="L40" s="23">
        <v>2300</v>
      </c>
      <c r="M40" s="23">
        <v>2300</v>
      </c>
      <c r="N40" s="20">
        <f t="shared" si="68"/>
        <v>5600</v>
      </c>
      <c r="O40" s="23">
        <v>3350</v>
      </c>
      <c r="P40" s="23">
        <v>3350</v>
      </c>
      <c r="Q40" s="23">
        <v>4350</v>
      </c>
      <c r="R40" s="20">
        <f t="shared" si="69"/>
        <v>11050</v>
      </c>
      <c r="S40" s="20">
        <f t="shared" si="70"/>
        <v>49940</v>
      </c>
    </row>
    <row r="41" spans="1:19" x14ac:dyDescent="0.2">
      <c r="A41" s="2" t="s">
        <v>51</v>
      </c>
      <c r="B41" s="6" t="s">
        <v>48</v>
      </c>
      <c r="C41" s="23">
        <f>820+250</f>
        <v>1070</v>
      </c>
      <c r="D41" s="23">
        <f>820+250</f>
        <v>1070</v>
      </c>
      <c r="E41" s="23">
        <f>820+250</f>
        <v>1070</v>
      </c>
      <c r="F41" s="20">
        <f t="shared" si="66"/>
        <v>3210</v>
      </c>
      <c r="G41" s="23">
        <f>820+250</f>
        <v>1070</v>
      </c>
      <c r="H41" s="23">
        <f>633+500</f>
        <v>1133</v>
      </c>
      <c r="I41" s="23">
        <f>511+250</f>
        <v>761</v>
      </c>
      <c r="J41" s="20">
        <f t="shared" si="67"/>
        <v>2964</v>
      </c>
      <c r="K41" s="23">
        <f>511+250</f>
        <v>761</v>
      </c>
      <c r="L41" s="23">
        <f>633+250</f>
        <v>883</v>
      </c>
      <c r="M41" s="23">
        <f>633+250</f>
        <v>883</v>
      </c>
      <c r="N41" s="20">
        <f t="shared" si="68"/>
        <v>2527</v>
      </c>
      <c r="O41" s="23">
        <f>633+250</f>
        <v>883</v>
      </c>
      <c r="P41" s="23">
        <f>633+250</f>
        <v>883</v>
      </c>
      <c r="Q41" s="23">
        <f>633+250</f>
        <v>883</v>
      </c>
      <c r="R41" s="20">
        <f t="shared" si="69"/>
        <v>2649</v>
      </c>
      <c r="S41" s="20">
        <f t="shared" si="70"/>
        <v>11350</v>
      </c>
    </row>
    <row r="42" spans="1:19" x14ac:dyDescent="0.2">
      <c r="A42" s="2" t="s">
        <v>52</v>
      </c>
      <c r="B42" s="6" t="s">
        <v>48</v>
      </c>
      <c r="C42" s="23">
        <v>0</v>
      </c>
      <c r="D42" s="23">
        <v>0</v>
      </c>
      <c r="E42" s="23">
        <v>0</v>
      </c>
      <c r="F42" s="20">
        <f t="shared" si="66"/>
        <v>0</v>
      </c>
      <c r="G42" s="23">
        <v>132</v>
      </c>
      <c r="H42" s="23">
        <v>132</v>
      </c>
      <c r="I42" s="23">
        <v>133</v>
      </c>
      <c r="J42" s="20">
        <f t="shared" si="67"/>
        <v>397</v>
      </c>
      <c r="K42" s="23">
        <v>132</v>
      </c>
      <c r="L42" s="23">
        <v>132</v>
      </c>
      <c r="M42" s="23">
        <v>133</v>
      </c>
      <c r="N42" s="20">
        <f t="shared" si="68"/>
        <v>397</v>
      </c>
      <c r="O42" s="23">
        <v>132</v>
      </c>
      <c r="P42" s="23">
        <v>0</v>
      </c>
      <c r="Q42" s="23">
        <v>0</v>
      </c>
      <c r="R42" s="20">
        <f t="shared" si="69"/>
        <v>132</v>
      </c>
      <c r="S42" s="20">
        <f t="shared" si="70"/>
        <v>926</v>
      </c>
    </row>
    <row r="43" spans="1:19" ht="13.5" thickBot="1" x14ac:dyDescent="0.25">
      <c r="A43" s="30" t="s">
        <v>123</v>
      </c>
      <c r="B43" s="6" t="s">
        <v>48</v>
      </c>
      <c r="C43" s="23"/>
      <c r="D43" s="23"/>
      <c r="E43" s="23">
        <v>394</v>
      </c>
      <c r="F43" s="20">
        <f t="shared" si="66"/>
        <v>394</v>
      </c>
      <c r="G43" s="23"/>
      <c r="H43" s="23"/>
      <c r="I43" s="23"/>
      <c r="J43" s="20">
        <f t="shared" si="67"/>
        <v>0</v>
      </c>
      <c r="K43" s="23"/>
      <c r="L43" s="23"/>
      <c r="M43" s="23"/>
      <c r="N43" s="20">
        <f t="shared" si="68"/>
        <v>0</v>
      </c>
      <c r="O43" s="23"/>
      <c r="P43" s="23"/>
      <c r="Q43" s="23"/>
      <c r="R43" s="20">
        <f t="shared" si="69"/>
        <v>0</v>
      </c>
      <c r="S43" s="20">
        <f t="shared" si="70"/>
        <v>394</v>
      </c>
    </row>
    <row r="44" spans="1:19" ht="13.5" hidden="1" thickBot="1" x14ac:dyDescent="0.25">
      <c r="A44" s="36"/>
      <c r="B44" s="31" t="s">
        <v>48</v>
      </c>
      <c r="C44" s="37"/>
      <c r="D44" s="37"/>
      <c r="E44" s="37"/>
      <c r="F44" s="32">
        <f t="shared" si="21"/>
        <v>0</v>
      </c>
      <c r="G44" s="37"/>
      <c r="H44" s="37"/>
      <c r="I44" s="37"/>
      <c r="J44" s="32">
        <f t="shared" si="22"/>
        <v>0</v>
      </c>
      <c r="K44" s="37"/>
      <c r="L44" s="37"/>
      <c r="M44" s="37"/>
      <c r="N44" s="32">
        <f t="shared" si="23"/>
        <v>0</v>
      </c>
      <c r="O44" s="37"/>
      <c r="P44" s="37"/>
      <c r="Q44" s="37"/>
      <c r="R44" s="32">
        <f t="shared" si="24"/>
        <v>0</v>
      </c>
      <c r="S44" s="32">
        <f t="shared" si="25"/>
        <v>0</v>
      </c>
    </row>
    <row r="45" spans="1:19" ht="13.5" x14ac:dyDescent="0.2">
      <c r="A45" s="63" t="s">
        <v>42</v>
      </c>
      <c r="B45" s="67" t="s">
        <v>48</v>
      </c>
      <c r="C45" s="76">
        <f>C46+C47</f>
        <v>56800</v>
      </c>
      <c r="D45" s="76">
        <f>D46+D47</f>
        <v>151000</v>
      </c>
      <c r="E45" s="76">
        <f>E46+E47</f>
        <v>342000</v>
      </c>
      <c r="F45" s="76">
        <f t="shared" si="21"/>
        <v>549800</v>
      </c>
      <c r="G45" s="76">
        <f>G46+G47</f>
        <v>56200</v>
      </c>
      <c r="H45" s="76">
        <f>H46+H47</f>
        <v>580000</v>
      </c>
      <c r="I45" s="76">
        <f>I46+I47</f>
        <v>0</v>
      </c>
      <c r="J45" s="76">
        <f t="shared" si="22"/>
        <v>636200</v>
      </c>
      <c r="K45" s="76">
        <f>K46+K47</f>
        <v>0</v>
      </c>
      <c r="L45" s="76">
        <f>L46+L47</f>
        <v>0</v>
      </c>
      <c r="M45" s="76">
        <f>M46+M47</f>
        <v>0</v>
      </c>
      <c r="N45" s="76">
        <f t="shared" si="23"/>
        <v>0</v>
      </c>
      <c r="O45" s="76">
        <f>O46+O47</f>
        <v>0</v>
      </c>
      <c r="P45" s="76">
        <f>P46+P47</f>
        <v>0</v>
      </c>
      <c r="Q45" s="76">
        <f>Q46+Q47</f>
        <v>0</v>
      </c>
      <c r="R45" s="76">
        <f t="shared" si="24"/>
        <v>0</v>
      </c>
      <c r="S45" s="76">
        <f t="shared" si="25"/>
        <v>1186000</v>
      </c>
    </row>
    <row r="46" spans="1:19" ht="39" thickBot="1" x14ac:dyDescent="0.25">
      <c r="A46" s="13" t="s">
        <v>127</v>
      </c>
      <c r="B46" s="6" t="s">
        <v>48</v>
      </c>
      <c r="C46" s="20">
        <f>38800+18000</f>
        <v>56800</v>
      </c>
      <c r="D46" s="20">
        <v>151000</v>
      </c>
      <c r="E46" s="20">
        <v>342000</v>
      </c>
      <c r="F46" s="20">
        <f t="shared" ref="F46" si="88">SUM(C46:E46)</f>
        <v>549800</v>
      </c>
      <c r="G46" s="20">
        <v>56200</v>
      </c>
      <c r="H46" s="20">
        <v>580000</v>
      </c>
      <c r="I46" s="20">
        <v>0</v>
      </c>
      <c r="J46" s="20">
        <f t="shared" ref="J46" si="89">SUM(G46:I46)</f>
        <v>636200</v>
      </c>
      <c r="K46" s="20">
        <v>0</v>
      </c>
      <c r="L46" s="20"/>
      <c r="M46" s="20">
        <v>0</v>
      </c>
      <c r="N46" s="20">
        <f t="shared" ref="N46" si="90">SUM(K46:M46)</f>
        <v>0</v>
      </c>
      <c r="O46" s="20">
        <v>0</v>
      </c>
      <c r="P46" s="20">
        <v>0</v>
      </c>
      <c r="Q46" s="20">
        <v>0</v>
      </c>
      <c r="R46" s="20">
        <f t="shared" ref="R46" si="91">SUM(O46:Q46)</f>
        <v>0</v>
      </c>
      <c r="S46" s="20">
        <f t="shared" ref="S46" si="92">F46+J46+N46+R46</f>
        <v>1186000</v>
      </c>
    </row>
    <row r="47" spans="1:19" ht="13.5" hidden="1" thickBot="1" x14ac:dyDescent="0.25">
      <c r="A47" s="15" t="s">
        <v>70</v>
      </c>
      <c r="B47" s="6" t="s">
        <v>48</v>
      </c>
      <c r="C47" s="20">
        <v>0</v>
      </c>
      <c r="D47" s="20">
        <v>0</v>
      </c>
      <c r="E47" s="20">
        <v>0</v>
      </c>
      <c r="F47" s="20">
        <f t="shared" si="21"/>
        <v>0</v>
      </c>
      <c r="G47" s="20">
        <v>0</v>
      </c>
      <c r="H47" s="20">
        <v>0</v>
      </c>
      <c r="I47" s="20">
        <v>0</v>
      </c>
      <c r="J47" s="20">
        <f t="shared" ref="J47" si="93">SUM(G47:I47)</f>
        <v>0</v>
      </c>
      <c r="K47" s="20">
        <v>0</v>
      </c>
      <c r="L47" s="20">
        <v>0</v>
      </c>
      <c r="M47" s="20">
        <v>0</v>
      </c>
      <c r="N47" s="20">
        <f t="shared" si="23"/>
        <v>0</v>
      </c>
      <c r="O47" s="20">
        <v>0</v>
      </c>
      <c r="P47" s="20">
        <v>0</v>
      </c>
      <c r="Q47" s="20"/>
      <c r="R47" s="20">
        <f t="shared" si="24"/>
        <v>0</v>
      </c>
      <c r="S47" s="20">
        <f t="shared" si="25"/>
        <v>0</v>
      </c>
    </row>
    <row r="48" spans="1:19" ht="13.5" thickBot="1" x14ac:dyDescent="0.25">
      <c r="A48" s="39" t="s">
        <v>67</v>
      </c>
      <c r="B48" s="34" t="s">
        <v>48</v>
      </c>
      <c r="C48" s="40">
        <f>C18+C45</f>
        <v>495955</v>
      </c>
      <c r="D48" s="40">
        <f>D18+D45</f>
        <v>630374</v>
      </c>
      <c r="E48" s="40">
        <f>E18+E45</f>
        <v>789350</v>
      </c>
      <c r="F48" s="35">
        <f t="shared" si="21"/>
        <v>1915679</v>
      </c>
      <c r="G48" s="40">
        <f>G18+G45</f>
        <v>556277</v>
      </c>
      <c r="H48" s="77">
        <f>H18+H45</f>
        <v>1649990</v>
      </c>
      <c r="I48" s="40">
        <f>I18+I45</f>
        <v>653068</v>
      </c>
      <c r="J48" s="35">
        <f t="shared" si="22"/>
        <v>2859335</v>
      </c>
      <c r="K48" s="40">
        <f>K18+K45</f>
        <v>766094</v>
      </c>
      <c r="L48" s="40">
        <f>L18+L45</f>
        <v>617940</v>
      </c>
      <c r="M48" s="40">
        <f>M18+M45</f>
        <v>717374</v>
      </c>
      <c r="N48" s="35">
        <f t="shared" si="23"/>
        <v>2101408</v>
      </c>
      <c r="O48" s="40">
        <f>O18+O45</f>
        <v>378090</v>
      </c>
      <c r="P48" s="40">
        <f>P18+P45</f>
        <v>392985</v>
      </c>
      <c r="Q48" s="40">
        <f>Q18+Q45</f>
        <v>411503</v>
      </c>
      <c r="R48" s="35">
        <f t="shared" si="24"/>
        <v>1182578</v>
      </c>
      <c r="S48" s="35">
        <f>F48+J48+N48+R48</f>
        <v>8059000</v>
      </c>
    </row>
    <row r="49" spans="1:19" x14ac:dyDescent="0.2">
      <c r="A49" s="38" t="s">
        <v>64</v>
      </c>
      <c r="B49" s="25"/>
      <c r="C49" s="33">
        <f>C7+C15-C48</f>
        <v>0</v>
      </c>
      <c r="D49" s="33">
        <f>D7+D15-D48</f>
        <v>0</v>
      </c>
      <c r="E49" s="33">
        <f>E7+E15-E48</f>
        <v>1</v>
      </c>
      <c r="F49" s="26">
        <f t="shared" si="21"/>
        <v>1</v>
      </c>
      <c r="G49" s="33">
        <f>G7+G15-G48</f>
        <v>48</v>
      </c>
      <c r="H49" s="33">
        <f>H7+H15-H48</f>
        <v>135</v>
      </c>
      <c r="I49" s="33">
        <f>I7+I15-I48</f>
        <v>6</v>
      </c>
      <c r="J49" s="26">
        <f t="shared" si="22"/>
        <v>189</v>
      </c>
      <c r="K49" s="33">
        <f>K7+K15-K48</f>
        <v>907</v>
      </c>
      <c r="L49" s="33">
        <f>L7+L15-L48</f>
        <v>185</v>
      </c>
      <c r="M49" s="33">
        <f>M7+M15-M48</f>
        <v>84</v>
      </c>
      <c r="N49" s="26">
        <f t="shared" si="23"/>
        <v>1176</v>
      </c>
      <c r="O49" s="33">
        <f>O7+O15-O48</f>
        <v>35</v>
      </c>
      <c r="P49" s="33">
        <f>P7+P15-P48</f>
        <v>67</v>
      </c>
      <c r="Q49" s="33">
        <f>Q7+Q15-Q48</f>
        <v>532</v>
      </c>
      <c r="R49" s="26">
        <f t="shared" si="24"/>
        <v>634</v>
      </c>
      <c r="S49" s="26">
        <f t="shared" si="25"/>
        <v>2000</v>
      </c>
    </row>
    <row r="52" spans="1:19" x14ac:dyDescent="0.2">
      <c r="A52" s="1" t="s">
        <v>129</v>
      </c>
      <c r="N52" s="1" t="s">
        <v>66</v>
      </c>
    </row>
    <row r="54" spans="1:19" x14ac:dyDescent="0.2">
      <c r="A54" s="1" t="s">
        <v>121</v>
      </c>
      <c r="N54" s="1" t="s">
        <v>122</v>
      </c>
    </row>
  </sheetData>
  <mergeCells count="10">
    <mergeCell ref="O1:S1"/>
    <mergeCell ref="A5:A6"/>
    <mergeCell ref="B5:B6"/>
    <mergeCell ref="S5:S6"/>
    <mergeCell ref="A2:S2"/>
    <mergeCell ref="C5:F5"/>
    <mergeCell ref="G5:J5"/>
    <mergeCell ref="K5:N5"/>
    <mergeCell ref="O5:R5"/>
    <mergeCell ref="A3:S3"/>
  </mergeCells>
  <pageMargins left="0.39370078740157483" right="0.19685039370078741" top="0.35433070866141736" bottom="0.35433070866141736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H7" sqref="H7:H8"/>
    </sheetView>
  </sheetViews>
  <sheetFormatPr defaultColWidth="9.140625" defaultRowHeight="12.75" x14ac:dyDescent="0.2"/>
  <cols>
    <col min="1" max="1" width="32.85546875" style="1" customWidth="1"/>
    <col min="2" max="5" width="15.7109375" style="1" customWidth="1"/>
    <col min="6" max="6" width="25.5703125" style="1" customWidth="1"/>
    <col min="7" max="16384" width="9.140625" style="1"/>
  </cols>
  <sheetData>
    <row r="1" spans="1:9" x14ac:dyDescent="0.2">
      <c r="E1" s="127" t="s">
        <v>30</v>
      </c>
      <c r="F1" s="127"/>
      <c r="H1" s="137"/>
      <c r="I1" s="137"/>
    </row>
    <row r="2" spans="1:9" ht="15.75" x14ac:dyDescent="0.2">
      <c r="A2" s="140" t="s">
        <v>27</v>
      </c>
      <c r="B2" s="140"/>
      <c r="C2" s="140"/>
      <c r="D2" s="140"/>
      <c r="E2" s="140"/>
      <c r="F2" s="140"/>
    </row>
    <row r="3" spans="1:9" ht="15.75" x14ac:dyDescent="0.25">
      <c r="A3" s="136" t="s">
        <v>72</v>
      </c>
      <c r="B3" s="136"/>
      <c r="C3" s="136"/>
      <c r="D3" s="136"/>
      <c r="E3" s="136"/>
      <c r="F3" s="136"/>
    </row>
    <row r="5" spans="1:9" s="3" customFormat="1" x14ac:dyDescent="0.2">
      <c r="A5" s="141" t="s">
        <v>28</v>
      </c>
      <c r="B5" s="138" t="s">
        <v>23</v>
      </c>
      <c r="C5" s="139"/>
      <c r="D5" s="138" t="s">
        <v>24</v>
      </c>
      <c r="E5" s="139"/>
      <c r="F5" s="141" t="s">
        <v>1</v>
      </c>
    </row>
    <row r="6" spans="1:9" x14ac:dyDescent="0.2">
      <c r="A6" s="142"/>
      <c r="B6" s="4" t="s">
        <v>21</v>
      </c>
      <c r="C6" s="4" t="s">
        <v>22</v>
      </c>
      <c r="D6" s="4" t="s">
        <v>21</v>
      </c>
      <c r="E6" s="4" t="s">
        <v>22</v>
      </c>
      <c r="F6" s="142"/>
    </row>
    <row r="7" spans="1:9" ht="51" x14ac:dyDescent="0.2">
      <c r="A7" s="2" t="s">
        <v>55</v>
      </c>
      <c r="B7" s="5">
        <v>9288.7900000000009</v>
      </c>
      <c r="C7" s="5">
        <v>253.54</v>
      </c>
      <c r="D7" s="5">
        <v>8144.29</v>
      </c>
      <c r="E7" s="5">
        <v>0</v>
      </c>
      <c r="F7" s="30" t="s">
        <v>73</v>
      </c>
    </row>
    <row r="8" spans="1:9" x14ac:dyDescent="0.2">
      <c r="A8" s="2" t="s">
        <v>56</v>
      </c>
      <c r="B8" s="5">
        <v>0</v>
      </c>
      <c r="C8" s="5">
        <v>0</v>
      </c>
      <c r="D8" s="5">
        <v>0</v>
      </c>
      <c r="E8" s="5">
        <v>0</v>
      </c>
      <c r="F8" s="2"/>
    </row>
    <row r="9" spans="1:9" x14ac:dyDescent="0.2">
      <c r="A9" s="2" t="s">
        <v>57</v>
      </c>
      <c r="B9" s="5"/>
      <c r="C9" s="5"/>
      <c r="D9" s="5"/>
      <c r="E9" s="5"/>
      <c r="F9" s="2"/>
    </row>
    <row r="10" spans="1:9" ht="25.5" x14ac:dyDescent="0.2">
      <c r="A10" s="2" t="s">
        <v>58</v>
      </c>
      <c r="B10" s="5">
        <v>0</v>
      </c>
      <c r="C10" s="5">
        <v>579</v>
      </c>
      <c r="D10" s="5">
        <v>0</v>
      </c>
      <c r="E10" s="5">
        <v>197</v>
      </c>
      <c r="F10" s="30" t="s">
        <v>74</v>
      </c>
    </row>
    <row r="11" spans="1:9" ht="25.5" x14ac:dyDescent="0.2">
      <c r="A11" s="2" t="s">
        <v>63</v>
      </c>
      <c r="B11" s="5">
        <v>0</v>
      </c>
      <c r="C11" s="5">
        <v>132</v>
      </c>
      <c r="D11" s="5">
        <v>0</v>
      </c>
      <c r="E11" s="5">
        <v>39</v>
      </c>
      <c r="F11" s="30" t="s">
        <v>74</v>
      </c>
    </row>
    <row r="12" spans="1:9" x14ac:dyDescent="0.2">
      <c r="A12" s="2" t="s">
        <v>59</v>
      </c>
      <c r="B12" s="5">
        <v>0</v>
      </c>
      <c r="C12" s="5">
        <v>0</v>
      </c>
      <c r="D12" s="5">
        <v>0</v>
      </c>
      <c r="E12" s="5">
        <v>0</v>
      </c>
      <c r="F12" s="2"/>
    </row>
    <row r="13" spans="1:9" x14ac:dyDescent="0.2">
      <c r="A13" s="2" t="s">
        <v>60</v>
      </c>
      <c r="B13" s="5">
        <v>0</v>
      </c>
      <c r="C13" s="5">
        <v>0</v>
      </c>
      <c r="D13" s="5">
        <v>0</v>
      </c>
      <c r="E13" s="5">
        <v>0</v>
      </c>
      <c r="F13" s="2"/>
    </row>
    <row r="14" spans="1:9" x14ac:dyDescent="0.2">
      <c r="A14" s="2" t="s">
        <v>61</v>
      </c>
      <c r="B14" s="5"/>
      <c r="C14" s="5"/>
      <c r="D14" s="5"/>
      <c r="E14" s="5"/>
      <c r="F14" s="2"/>
    </row>
    <row r="15" spans="1:9" x14ac:dyDescent="0.2">
      <c r="A15" s="2" t="s">
        <v>62</v>
      </c>
      <c r="B15" s="5">
        <v>0</v>
      </c>
      <c r="C15" s="5">
        <v>0</v>
      </c>
      <c r="D15" s="5">
        <v>0</v>
      </c>
      <c r="E15" s="5">
        <v>0</v>
      </c>
      <c r="F15" s="2"/>
    </row>
    <row r="16" spans="1:9" x14ac:dyDescent="0.2">
      <c r="A16" s="2"/>
      <c r="B16" s="5"/>
      <c r="C16" s="5"/>
      <c r="D16" s="5"/>
      <c r="E16" s="5"/>
      <c r="F16" s="2"/>
    </row>
    <row r="17" spans="1:6" x14ac:dyDescent="0.2">
      <c r="A17" s="2"/>
      <c r="B17" s="5"/>
      <c r="C17" s="5"/>
      <c r="D17" s="5"/>
      <c r="E17" s="5"/>
      <c r="F17" s="2"/>
    </row>
    <row r="18" spans="1:6" x14ac:dyDescent="0.2">
      <c r="A18" s="2"/>
      <c r="B18" s="5"/>
      <c r="C18" s="5"/>
      <c r="D18" s="5"/>
      <c r="E18" s="5"/>
      <c r="F18" s="2"/>
    </row>
    <row r="19" spans="1:6" x14ac:dyDescent="0.2">
      <c r="A19" s="2"/>
      <c r="B19" s="5"/>
      <c r="C19" s="5"/>
      <c r="D19" s="5"/>
      <c r="E19" s="5"/>
      <c r="F19" s="2"/>
    </row>
    <row r="22" spans="1:6" x14ac:dyDescent="0.2">
      <c r="A22" s="1" t="s">
        <v>65</v>
      </c>
      <c r="F22" s="41" t="s">
        <v>66</v>
      </c>
    </row>
  </sheetData>
  <mergeCells count="8">
    <mergeCell ref="H1:I1"/>
    <mergeCell ref="B5:C5"/>
    <mergeCell ref="D5:E5"/>
    <mergeCell ref="A2:F2"/>
    <mergeCell ref="A5:A6"/>
    <mergeCell ref="F5:F6"/>
    <mergeCell ref="E1:F1"/>
    <mergeCell ref="A3:F3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workbookViewId="0">
      <selection activeCell="H7" sqref="H7:H8"/>
    </sheetView>
  </sheetViews>
  <sheetFormatPr defaultColWidth="9.140625" defaultRowHeight="12.75" x14ac:dyDescent="0.2"/>
  <cols>
    <col min="1" max="1" width="95" style="1" customWidth="1"/>
    <col min="2" max="2" width="6.5703125" style="1" bestFit="1" customWidth="1"/>
    <col min="3" max="14" width="8" style="1" customWidth="1"/>
    <col min="15" max="16384" width="9.140625" style="1"/>
  </cols>
  <sheetData>
    <row r="1" spans="1:14" x14ac:dyDescent="0.2">
      <c r="L1" s="12" t="s">
        <v>31</v>
      </c>
    </row>
    <row r="2" spans="1:14" ht="15.75" x14ac:dyDescent="0.2">
      <c r="A2" s="140" t="s">
        <v>108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ht="15.75" x14ac:dyDescent="0.25">
      <c r="A3" s="136" t="s">
        <v>71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x14ac:dyDescent="0.2">
      <c r="A4" s="56"/>
      <c r="B4" s="9"/>
      <c r="C4" s="9"/>
      <c r="D4" s="9"/>
      <c r="E4" s="9"/>
      <c r="F4" s="56"/>
    </row>
    <row r="5" spans="1:14" s="8" customFormat="1" ht="15.75" x14ac:dyDescent="0.25">
      <c r="A5" s="144" t="s">
        <v>75</v>
      </c>
      <c r="B5" s="141" t="s">
        <v>109</v>
      </c>
      <c r="C5" s="143" t="s">
        <v>3</v>
      </c>
      <c r="D5" s="143"/>
      <c r="E5" s="143"/>
      <c r="F5" s="143" t="s">
        <v>4</v>
      </c>
      <c r="G5" s="143"/>
      <c r="H5" s="143"/>
      <c r="I5" s="143" t="s">
        <v>5</v>
      </c>
      <c r="J5" s="143"/>
      <c r="K5" s="143"/>
      <c r="L5" s="143" t="s">
        <v>6</v>
      </c>
      <c r="M5" s="143"/>
      <c r="N5" s="143"/>
    </row>
    <row r="6" spans="1:14" s="8" customFormat="1" ht="15.75" x14ac:dyDescent="0.25">
      <c r="A6" s="144"/>
      <c r="B6" s="142"/>
      <c r="C6" s="2" t="s">
        <v>8</v>
      </c>
      <c r="D6" s="57" t="s">
        <v>9</v>
      </c>
      <c r="E6" s="2" t="s">
        <v>10</v>
      </c>
      <c r="F6" s="2" t="s">
        <v>12</v>
      </c>
      <c r="G6" s="2" t="s">
        <v>13</v>
      </c>
      <c r="H6" s="2" t="s">
        <v>14</v>
      </c>
      <c r="I6" s="2" t="s">
        <v>15</v>
      </c>
      <c r="J6" s="2" t="s">
        <v>16</v>
      </c>
      <c r="K6" s="2" t="s">
        <v>17</v>
      </c>
      <c r="L6" s="2" t="s">
        <v>18</v>
      </c>
      <c r="M6" s="2" t="s">
        <v>19</v>
      </c>
      <c r="N6" s="2" t="s">
        <v>20</v>
      </c>
    </row>
    <row r="7" spans="1:14" s="8" customFormat="1" ht="15.75" x14ac:dyDescent="0.25">
      <c r="A7" s="47" t="s">
        <v>76</v>
      </c>
      <c r="B7" s="44"/>
      <c r="C7" s="42"/>
      <c r="D7" s="43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4" s="8" customFormat="1" ht="31.5" x14ac:dyDescent="0.25">
      <c r="A8" s="48" t="s">
        <v>77</v>
      </c>
      <c r="B8" s="44" t="s">
        <v>78</v>
      </c>
      <c r="C8" s="42">
        <v>1</v>
      </c>
      <c r="D8" s="45">
        <v>0</v>
      </c>
      <c r="E8" s="42">
        <v>4</v>
      </c>
      <c r="F8" s="42">
        <v>1</v>
      </c>
      <c r="G8" s="42">
        <v>6</v>
      </c>
      <c r="H8" s="42">
        <v>4</v>
      </c>
      <c r="I8" s="42">
        <v>2</v>
      </c>
      <c r="J8" s="42">
        <v>1</v>
      </c>
      <c r="K8" s="42">
        <v>3</v>
      </c>
      <c r="L8" s="42">
        <v>4</v>
      </c>
      <c r="M8" s="42">
        <v>2</v>
      </c>
      <c r="N8" s="42">
        <v>4</v>
      </c>
    </row>
    <row r="9" spans="1:14" s="8" customFormat="1" ht="15.75" x14ac:dyDescent="0.25">
      <c r="A9" s="46" t="s">
        <v>79</v>
      </c>
      <c r="B9" s="44" t="s">
        <v>78</v>
      </c>
      <c r="C9" s="42">
        <v>14</v>
      </c>
      <c r="D9" s="42">
        <v>19</v>
      </c>
      <c r="E9" s="42">
        <v>22</v>
      </c>
      <c r="F9" s="42">
        <v>22</v>
      </c>
      <c r="G9" s="42">
        <v>15</v>
      </c>
      <c r="H9" s="42">
        <v>20</v>
      </c>
      <c r="I9" s="42">
        <v>19</v>
      </c>
      <c r="J9" s="42">
        <v>20</v>
      </c>
      <c r="K9" s="42">
        <v>22</v>
      </c>
      <c r="L9" s="42">
        <v>20</v>
      </c>
      <c r="M9" s="42">
        <v>22</v>
      </c>
      <c r="N9" s="42">
        <v>20</v>
      </c>
    </row>
    <row r="10" spans="1:14" s="8" customFormat="1" ht="15.75" x14ac:dyDescent="0.25">
      <c r="A10" s="46" t="s">
        <v>80</v>
      </c>
      <c r="B10" s="44" t="s">
        <v>78</v>
      </c>
      <c r="C10" s="42">
        <v>0</v>
      </c>
      <c r="D10" s="42">
        <v>1</v>
      </c>
      <c r="E10" s="42">
        <v>1</v>
      </c>
      <c r="F10" s="42">
        <v>1</v>
      </c>
      <c r="G10" s="42">
        <v>1</v>
      </c>
      <c r="H10" s="42">
        <v>1</v>
      </c>
      <c r="I10" s="42">
        <v>1</v>
      </c>
      <c r="J10" s="42">
        <v>1</v>
      </c>
      <c r="K10" s="42">
        <v>1</v>
      </c>
      <c r="L10" s="42">
        <v>1</v>
      </c>
      <c r="M10" s="42">
        <v>1</v>
      </c>
      <c r="N10" s="42">
        <v>1</v>
      </c>
    </row>
    <row r="11" spans="1:14" s="8" customFormat="1" ht="15.75" x14ac:dyDescent="0.25">
      <c r="A11" s="46" t="s">
        <v>81</v>
      </c>
      <c r="B11" s="44" t="s">
        <v>78</v>
      </c>
      <c r="C11" s="42">
        <v>2</v>
      </c>
      <c r="D11" s="42">
        <v>2</v>
      </c>
      <c r="E11" s="42">
        <v>2</v>
      </c>
      <c r="F11" s="42">
        <v>2</v>
      </c>
      <c r="G11" s="42">
        <v>2</v>
      </c>
      <c r="H11" s="42">
        <v>2</v>
      </c>
      <c r="I11" s="42">
        <v>0</v>
      </c>
      <c r="J11" s="42">
        <v>2</v>
      </c>
      <c r="K11" s="42">
        <v>2</v>
      </c>
      <c r="L11" s="42">
        <v>2</v>
      </c>
      <c r="M11" s="42">
        <v>2</v>
      </c>
      <c r="N11" s="42">
        <v>2</v>
      </c>
    </row>
    <row r="12" spans="1:14" s="8" customFormat="1" ht="15.75" x14ac:dyDescent="0.25">
      <c r="A12" s="46"/>
      <c r="B12" s="44"/>
      <c r="C12" s="42"/>
      <c r="D12" s="43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4" s="8" customFormat="1" ht="15.75" x14ac:dyDescent="0.25">
      <c r="A13" s="47" t="s">
        <v>82</v>
      </c>
      <c r="B13" s="44"/>
      <c r="C13" s="42"/>
      <c r="D13" s="43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4" s="8" customFormat="1" ht="15.75" x14ac:dyDescent="0.25">
      <c r="A14" s="48" t="s">
        <v>83</v>
      </c>
      <c r="B14" s="49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s="8" customFormat="1" ht="15.75" x14ac:dyDescent="0.25">
      <c r="A15" s="50" t="s">
        <v>84</v>
      </c>
      <c r="B15" s="51" t="s">
        <v>85</v>
      </c>
      <c r="C15" s="42">
        <v>0</v>
      </c>
      <c r="D15" s="42">
        <v>0</v>
      </c>
      <c r="E15" s="42">
        <v>0</v>
      </c>
      <c r="F15" s="42">
        <v>0</v>
      </c>
      <c r="G15" s="42">
        <v>4.5</v>
      </c>
      <c r="H15" s="42">
        <v>4.5</v>
      </c>
      <c r="I15" s="42">
        <v>4.5</v>
      </c>
      <c r="J15" s="42">
        <v>4.5</v>
      </c>
      <c r="K15" s="42">
        <v>4.5</v>
      </c>
      <c r="L15" s="42">
        <v>4.5</v>
      </c>
      <c r="M15" s="42">
        <v>0</v>
      </c>
      <c r="N15" s="42">
        <v>0</v>
      </c>
    </row>
    <row r="16" spans="1:14" s="8" customFormat="1" ht="15.75" x14ac:dyDescent="0.25">
      <c r="A16" s="50" t="s">
        <v>86</v>
      </c>
      <c r="B16" s="51" t="s">
        <v>85</v>
      </c>
      <c r="C16" s="42">
        <v>0</v>
      </c>
      <c r="D16" s="42">
        <v>0</v>
      </c>
      <c r="E16" s="42">
        <v>0</v>
      </c>
      <c r="F16" s="42">
        <v>0</v>
      </c>
      <c r="G16" s="42">
        <v>2</v>
      </c>
      <c r="H16" s="42">
        <v>2</v>
      </c>
      <c r="I16" s="42">
        <v>2</v>
      </c>
      <c r="J16" s="42">
        <v>2</v>
      </c>
      <c r="K16" s="42">
        <v>2</v>
      </c>
      <c r="L16" s="42">
        <v>2</v>
      </c>
      <c r="M16" s="42">
        <v>0</v>
      </c>
      <c r="N16" s="42">
        <v>0</v>
      </c>
    </row>
    <row r="17" spans="1:14" s="8" customFormat="1" ht="15.75" x14ac:dyDescent="0.25">
      <c r="A17" s="50" t="s">
        <v>111</v>
      </c>
      <c r="B17" s="51" t="s">
        <v>85</v>
      </c>
      <c r="C17" s="42">
        <v>0</v>
      </c>
      <c r="D17" s="42">
        <v>2</v>
      </c>
      <c r="E17" s="42">
        <v>2</v>
      </c>
      <c r="F17" s="42">
        <v>2</v>
      </c>
      <c r="G17" s="42">
        <v>2</v>
      </c>
      <c r="H17" s="42">
        <v>2</v>
      </c>
      <c r="I17" s="42">
        <v>0</v>
      </c>
      <c r="J17" s="42">
        <v>0</v>
      </c>
      <c r="K17" s="42">
        <v>0</v>
      </c>
      <c r="L17" s="42">
        <v>2</v>
      </c>
      <c r="M17" s="42">
        <v>1</v>
      </c>
      <c r="N17" s="42">
        <v>0</v>
      </c>
    </row>
    <row r="18" spans="1:14" s="8" customFormat="1" ht="15.75" x14ac:dyDescent="0.25">
      <c r="A18" s="50" t="s">
        <v>87</v>
      </c>
      <c r="B18" s="51" t="s">
        <v>88</v>
      </c>
      <c r="C18" s="42">
        <v>0</v>
      </c>
      <c r="D18" s="42">
        <v>0</v>
      </c>
      <c r="E18" s="42">
        <v>2680</v>
      </c>
      <c r="F18" s="42">
        <v>2680</v>
      </c>
      <c r="G18" s="42">
        <v>2680</v>
      </c>
      <c r="H18" s="42">
        <v>2680</v>
      </c>
      <c r="I18" s="42">
        <v>2680</v>
      </c>
      <c r="J18" s="42">
        <v>2680</v>
      </c>
      <c r="K18" s="42">
        <v>2680</v>
      </c>
      <c r="L18" s="42">
        <v>2680</v>
      </c>
      <c r="M18" s="42">
        <v>0</v>
      </c>
      <c r="N18" s="42">
        <v>0</v>
      </c>
    </row>
    <row r="19" spans="1:14" s="8" customFormat="1" ht="15.75" x14ac:dyDescent="0.25">
      <c r="A19" s="50" t="s">
        <v>89</v>
      </c>
      <c r="B19" s="51" t="s">
        <v>88</v>
      </c>
      <c r="C19" s="8">
        <v>0</v>
      </c>
      <c r="D19" s="42">
        <v>0</v>
      </c>
      <c r="E19" s="42">
        <v>338</v>
      </c>
      <c r="F19" s="42">
        <v>338</v>
      </c>
      <c r="G19" s="42">
        <v>338</v>
      </c>
      <c r="H19" s="42">
        <v>338</v>
      </c>
      <c r="I19" s="42">
        <v>338</v>
      </c>
      <c r="J19" s="42">
        <v>338</v>
      </c>
      <c r="K19" s="42">
        <v>338</v>
      </c>
      <c r="L19" s="42">
        <v>338</v>
      </c>
      <c r="M19" s="42">
        <v>0</v>
      </c>
      <c r="N19" s="42">
        <v>0</v>
      </c>
    </row>
    <row r="20" spans="1:14" s="8" customFormat="1" ht="15.75" x14ac:dyDescent="0.25">
      <c r="A20" s="50" t="s">
        <v>90</v>
      </c>
      <c r="B20" s="51" t="s">
        <v>78</v>
      </c>
      <c r="C20" s="42">
        <v>26</v>
      </c>
      <c r="D20" s="42">
        <v>26</v>
      </c>
      <c r="E20" s="42">
        <v>26</v>
      </c>
      <c r="F20" s="42">
        <v>26</v>
      </c>
      <c r="G20" s="42">
        <v>26</v>
      </c>
      <c r="H20" s="42">
        <v>26</v>
      </c>
      <c r="I20" s="42">
        <v>26</v>
      </c>
      <c r="J20" s="42">
        <v>26</v>
      </c>
      <c r="K20" s="42">
        <v>26</v>
      </c>
      <c r="L20" s="42">
        <v>26</v>
      </c>
      <c r="M20" s="42">
        <v>26</v>
      </c>
      <c r="N20" s="42">
        <v>26</v>
      </c>
    </row>
    <row r="21" spans="1:14" s="8" customFormat="1" ht="15.75" x14ac:dyDescent="0.25">
      <c r="A21" s="52" t="s">
        <v>91</v>
      </c>
      <c r="B21" s="51" t="s">
        <v>85</v>
      </c>
      <c r="C21" s="42">
        <v>1.1000000000000001</v>
      </c>
      <c r="D21" s="42">
        <v>1.1000000000000001</v>
      </c>
      <c r="E21" s="42">
        <v>1.1000000000000001</v>
      </c>
      <c r="F21" s="42">
        <v>1.1000000000000001</v>
      </c>
      <c r="G21" s="42">
        <v>1.1000000000000001</v>
      </c>
      <c r="H21" s="42">
        <v>1.1000000000000001</v>
      </c>
      <c r="I21" s="42">
        <v>1.1000000000000001</v>
      </c>
      <c r="J21" s="42">
        <v>1.1000000000000001</v>
      </c>
      <c r="K21" s="42">
        <v>1.1000000000000001</v>
      </c>
      <c r="L21" s="42">
        <v>1.1000000000000001</v>
      </c>
      <c r="M21" s="42">
        <v>1.1000000000000001</v>
      </c>
      <c r="N21" s="42">
        <v>1.1000000000000001</v>
      </c>
    </row>
    <row r="22" spans="1:14" s="8" customFormat="1" ht="15.75" x14ac:dyDescent="0.25">
      <c r="A22" s="50" t="s">
        <v>92</v>
      </c>
      <c r="B22" s="51" t="s">
        <v>78</v>
      </c>
      <c r="C22" s="42">
        <v>0</v>
      </c>
      <c r="D22" s="42">
        <v>0</v>
      </c>
      <c r="E22" s="42">
        <v>0</v>
      </c>
      <c r="F22" s="42">
        <v>0</v>
      </c>
      <c r="G22" s="42">
        <v>1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</row>
    <row r="23" spans="1:14" s="8" customFormat="1" ht="15.75" x14ac:dyDescent="0.25">
      <c r="A23" s="53"/>
      <c r="B23" s="5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24" spans="1:14" s="8" customFormat="1" ht="15.75" x14ac:dyDescent="0.25">
      <c r="A24" s="48" t="s">
        <v>93</v>
      </c>
      <c r="B24" s="49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14" s="8" customFormat="1" ht="15.75" x14ac:dyDescent="0.25">
      <c r="A25" s="50" t="s">
        <v>94</v>
      </c>
      <c r="B25" s="51" t="s">
        <v>88</v>
      </c>
      <c r="C25" s="42">
        <v>6800</v>
      </c>
      <c r="D25" s="42">
        <v>6800</v>
      </c>
      <c r="E25" s="42">
        <v>6800</v>
      </c>
      <c r="F25" s="42">
        <v>6800</v>
      </c>
      <c r="G25" s="42">
        <v>6800</v>
      </c>
      <c r="H25" s="42">
        <v>6800</v>
      </c>
      <c r="I25" s="42">
        <v>6800</v>
      </c>
      <c r="J25" s="42">
        <v>6800</v>
      </c>
      <c r="K25" s="42">
        <v>6800</v>
      </c>
      <c r="L25" s="42">
        <v>6800</v>
      </c>
      <c r="M25" s="42">
        <v>6800</v>
      </c>
      <c r="N25" s="42">
        <v>6800</v>
      </c>
    </row>
    <row r="26" spans="1:14" s="8" customFormat="1" ht="15.75" x14ac:dyDescent="0.25">
      <c r="A26" s="50" t="s">
        <v>95</v>
      </c>
      <c r="B26" s="51" t="s">
        <v>88</v>
      </c>
      <c r="C26" s="42">
        <v>0</v>
      </c>
      <c r="D26" s="42">
        <v>0</v>
      </c>
      <c r="E26" s="42">
        <v>0</v>
      </c>
      <c r="F26" s="42">
        <v>1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</row>
    <row r="27" spans="1:14" s="8" customFormat="1" ht="15.75" x14ac:dyDescent="0.25">
      <c r="A27" s="50" t="s">
        <v>96</v>
      </c>
      <c r="B27" s="51" t="s">
        <v>97</v>
      </c>
      <c r="C27" s="42">
        <v>0</v>
      </c>
      <c r="D27" s="42">
        <v>0</v>
      </c>
      <c r="E27" s="42">
        <v>0</v>
      </c>
      <c r="F27" s="42">
        <v>0</v>
      </c>
      <c r="G27" s="42">
        <v>420</v>
      </c>
      <c r="H27" s="42">
        <v>0</v>
      </c>
      <c r="I27" s="42">
        <v>0</v>
      </c>
      <c r="J27" s="42">
        <v>420</v>
      </c>
      <c r="K27" s="42">
        <v>0</v>
      </c>
      <c r="L27" s="42">
        <v>0</v>
      </c>
      <c r="M27" s="42">
        <v>0</v>
      </c>
      <c r="N27" s="42">
        <v>0</v>
      </c>
    </row>
    <row r="28" spans="1:14" s="8" customFormat="1" ht="15.75" x14ac:dyDescent="0.25">
      <c r="A28" s="50" t="s">
        <v>98</v>
      </c>
      <c r="B28" s="51" t="s">
        <v>99</v>
      </c>
      <c r="C28" s="42">
        <v>2</v>
      </c>
      <c r="D28" s="42">
        <v>2</v>
      </c>
      <c r="E28" s="42">
        <v>2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2</v>
      </c>
      <c r="L28" s="42">
        <v>2</v>
      </c>
      <c r="M28" s="42">
        <v>2</v>
      </c>
      <c r="N28" s="42">
        <v>2</v>
      </c>
    </row>
    <row r="29" spans="1:14" s="8" customFormat="1" ht="15.75" x14ac:dyDescent="0.25">
      <c r="A29" s="50" t="s">
        <v>100</v>
      </c>
      <c r="B29" s="51" t="s">
        <v>101</v>
      </c>
      <c r="C29" s="42">
        <v>0</v>
      </c>
      <c r="D29" s="42">
        <v>0</v>
      </c>
      <c r="E29" s="42">
        <v>1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</row>
    <row r="30" spans="1:14" s="8" customFormat="1" ht="15.75" x14ac:dyDescent="0.25">
      <c r="A30" s="59" t="s">
        <v>102</v>
      </c>
      <c r="B30" s="51" t="s">
        <v>97</v>
      </c>
      <c r="C30" s="42">
        <v>0</v>
      </c>
      <c r="D30" s="42">
        <v>0</v>
      </c>
      <c r="E30" s="42">
        <v>20</v>
      </c>
      <c r="F30" s="42">
        <v>20</v>
      </c>
      <c r="G30" s="42">
        <v>20</v>
      </c>
      <c r="H30" s="42">
        <v>20</v>
      </c>
      <c r="I30" s="42">
        <v>20</v>
      </c>
      <c r="J30" s="8">
        <v>0</v>
      </c>
      <c r="K30" s="42">
        <v>0</v>
      </c>
      <c r="L30" s="8">
        <v>0</v>
      </c>
      <c r="M30" s="42">
        <v>0</v>
      </c>
      <c r="N30" s="42">
        <v>0</v>
      </c>
    </row>
    <row r="31" spans="1:14" s="8" customFormat="1" ht="15.75" x14ac:dyDescent="0.25">
      <c r="A31" s="59" t="s">
        <v>103</v>
      </c>
      <c r="B31" s="51" t="s">
        <v>101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25</v>
      </c>
      <c r="L31" s="42">
        <v>0</v>
      </c>
      <c r="M31" s="42">
        <v>0</v>
      </c>
      <c r="N31" s="42">
        <v>0</v>
      </c>
    </row>
    <row r="32" spans="1:14" s="8" customFormat="1" ht="15.75" x14ac:dyDescent="0.25">
      <c r="A32" s="60" t="s">
        <v>104</v>
      </c>
      <c r="B32" s="51" t="s">
        <v>88</v>
      </c>
      <c r="C32" s="42">
        <v>0</v>
      </c>
      <c r="D32" s="42">
        <v>0</v>
      </c>
      <c r="E32" s="42">
        <v>50</v>
      </c>
      <c r="F32" s="42">
        <v>0</v>
      </c>
      <c r="G32" s="42">
        <v>0</v>
      </c>
      <c r="H32" s="42">
        <v>0</v>
      </c>
      <c r="I32" s="42">
        <v>0</v>
      </c>
      <c r="J32" s="54">
        <v>0</v>
      </c>
      <c r="K32" s="42">
        <v>0</v>
      </c>
      <c r="L32" s="42">
        <v>0</v>
      </c>
      <c r="M32" s="42">
        <v>0</v>
      </c>
      <c r="N32" s="42">
        <v>0</v>
      </c>
    </row>
    <row r="33" spans="1:14" s="8" customFormat="1" ht="31.5" x14ac:dyDescent="0.25">
      <c r="A33" s="60" t="s">
        <v>105</v>
      </c>
      <c r="B33" s="51" t="s">
        <v>88</v>
      </c>
      <c r="C33" s="42">
        <f>1057+968</f>
        <v>2025</v>
      </c>
      <c r="D33" s="42">
        <f t="shared" ref="D33:N33" si="0">1057+968</f>
        <v>2025</v>
      </c>
      <c r="E33" s="42">
        <f t="shared" si="0"/>
        <v>2025</v>
      </c>
      <c r="F33" s="42">
        <f t="shared" si="0"/>
        <v>2025</v>
      </c>
      <c r="G33" s="42">
        <f t="shared" si="0"/>
        <v>2025</v>
      </c>
      <c r="H33" s="42">
        <f t="shared" si="0"/>
        <v>2025</v>
      </c>
      <c r="I33" s="42">
        <f t="shared" si="0"/>
        <v>2025</v>
      </c>
      <c r="J33" s="42">
        <f t="shared" si="0"/>
        <v>2025</v>
      </c>
      <c r="K33" s="42">
        <f t="shared" si="0"/>
        <v>2025</v>
      </c>
      <c r="L33" s="42">
        <f t="shared" si="0"/>
        <v>2025</v>
      </c>
      <c r="M33" s="42">
        <f t="shared" si="0"/>
        <v>2025</v>
      </c>
      <c r="N33" s="42">
        <f t="shared" si="0"/>
        <v>2025</v>
      </c>
    </row>
    <row r="34" spans="1:14" s="8" customFormat="1" ht="15.75" x14ac:dyDescent="0.25">
      <c r="A34" s="60" t="s">
        <v>106</v>
      </c>
      <c r="B34" s="51" t="s">
        <v>101</v>
      </c>
      <c r="C34" s="42">
        <v>0</v>
      </c>
      <c r="D34" s="42">
        <v>0</v>
      </c>
      <c r="E34" s="42">
        <v>0</v>
      </c>
      <c r="F34" s="42">
        <v>1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</row>
    <row r="35" spans="1:14" s="8" customFormat="1" ht="15.75" x14ac:dyDescent="0.25">
      <c r="A35" s="53"/>
      <c r="B35" s="5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1:14" s="8" customFormat="1" ht="15.75" x14ac:dyDescent="0.25">
      <c r="A36" s="48" t="s">
        <v>107</v>
      </c>
      <c r="B36" s="49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1:14" s="8" customFormat="1" ht="15.75" x14ac:dyDescent="0.25">
      <c r="A37" s="50" t="s">
        <v>113</v>
      </c>
      <c r="B37" s="51" t="s">
        <v>88</v>
      </c>
      <c r="C37" s="8">
        <v>0</v>
      </c>
      <c r="D37" s="42">
        <v>0</v>
      </c>
      <c r="E37" s="42">
        <v>0</v>
      </c>
      <c r="F37" s="42">
        <f>1912+1431</f>
        <v>3343</v>
      </c>
      <c r="G37" s="8">
        <v>0</v>
      </c>
      <c r="H37" s="42">
        <v>0</v>
      </c>
      <c r="I37" s="8">
        <v>0</v>
      </c>
      <c r="J37" s="42">
        <f>1912+1431</f>
        <v>3343</v>
      </c>
      <c r="K37" s="8">
        <v>0</v>
      </c>
      <c r="L37" s="42">
        <v>0</v>
      </c>
      <c r="M37" s="42">
        <v>0</v>
      </c>
      <c r="N37" s="42">
        <v>0</v>
      </c>
    </row>
    <row r="38" spans="1:14" s="8" customFormat="1" ht="15.75" x14ac:dyDescent="0.25">
      <c r="A38" s="53" t="s">
        <v>110</v>
      </c>
      <c r="B38" s="51" t="s">
        <v>88</v>
      </c>
      <c r="C38" s="42">
        <v>0</v>
      </c>
      <c r="D38" s="42">
        <v>0</v>
      </c>
      <c r="E38" s="42">
        <v>0</v>
      </c>
      <c r="F38" s="42">
        <v>165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</row>
    <row r="39" spans="1:14" s="8" customFormat="1" ht="15.75" x14ac:dyDescent="0.25">
      <c r="A39" s="55" t="s">
        <v>112</v>
      </c>
      <c r="B39" s="51" t="s">
        <v>88</v>
      </c>
      <c r="C39" s="42">
        <v>0</v>
      </c>
      <c r="D39" s="42">
        <v>0</v>
      </c>
      <c r="E39" s="42">
        <v>250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250</v>
      </c>
      <c r="M39" s="42">
        <v>0</v>
      </c>
      <c r="N39" s="42">
        <v>0</v>
      </c>
    </row>
    <row r="40" spans="1:14" s="8" customFormat="1" ht="12.75" customHeight="1" x14ac:dyDescent="0.25">
      <c r="A40" s="61"/>
      <c r="B40" s="62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s="8" customFormat="1" ht="12.75" customHeight="1" x14ac:dyDescent="0.25">
      <c r="A41" s="61"/>
      <c r="B41" s="62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</row>
    <row r="42" spans="1:14" x14ac:dyDescent="0.2">
      <c r="A42" s="10"/>
      <c r="B42" s="11"/>
      <c r="C42" s="11"/>
      <c r="D42" s="11"/>
      <c r="E42" s="11"/>
      <c r="F42" s="10"/>
    </row>
    <row r="43" spans="1:14" ht="15.75" x14ac:dyDescent="0.25">
      <c r="A43" s="58" t="s">
        <v>65</v>
      </c>
      <c r="B43" s="11"/>
      <c r="C43" s="11"/>
      <c r="D43" s="11"/>
      <c r="E43" s="11"/>
      <c r="L43" s="58" t="s">
        <v>66</v>
      </c>
    </row>
    <row r="44" spans="1:14" x14ac:dyDescent="0.2">
      <c r="A44" s="10"/>
      <c r="B44" s="11"/>
      <c r="C44" s="11"/>
      <c r="D44" s="11"/>
      <c r="E44" s="11"/>
      <c r="F44" s="10"/>
    </row>
    <row r="45" spans="1:14" x14ac:dyDescent="0.2">
      <c r="A45" s="10"/>
      <c r="B45" s="11"/>
      <c r="C45" s="11"/>
      <c r="D45" s="11"/>
      <c r="E45" s="11"/>
      <c r="F45" s="10"/>
    </row>
    <row r="46" spans="1:14" x14ac:dyDescent="0.2">
      <c r="A46" s="10"/>
      <c r="B46" s="11"/>
      <c r="C46" s="11"/>
      <c r="D46" s="11"/>
      <c r="E46" s="11"/>
      <c r="F46" s="10"/>
    </row>
    <row r="47" spans="1:14" x14ac:dyDescent="0.2">
      <c r="A47" s="10"/>
      <c r="B47" s="11"/>
      <c r="C47" s="11"/>
      <c r="D47" s="11"/>
      <c r="E47" s="11"/>
      <c r="F47" s="10"/>
    </row>
    <row r="48" spans="1:14" x14ac:dyDescent="0.2">
      <c r="A48" s="10"/>
      <c r="B48" s="11"/>
      <c r="C48" s="11"/>
      <c r="D48" s="11"/>
      <c r="E48" s="11"/>
      <c r="F48" s="10"/>
    </row>
    <row r="49" spans="1:6" x14ac:dyDescent="0.2">
      <c r="A49" s="10"/>
      <c r="B49" s="11"/>
      <c r="C49" s="11"/>
      <c r="D49" s="11"/>
      <c r="E49" s="11"/>
      <c r="F49" s="10"/>
    </row>
    <row r="50" spans="1:6" x14ac:dyDescent="0.2">
      <c r="A50" s="10"/>
      <c r="B50" s="11"/>
      <c r="C50" s="11"/>
      <c r="D50" s="11"/>
      <c r="E50" s="11"/>
      <c r="F50" s="10"/>
    </row>
    <row r="51" spans="1:6" x14ac:dyDescent="0.2">
      <c r="A51" s="10"/>
      <c r="B51" s="11"/>
      <c r="C51" s="11"/>
      <c r="D51" s="11"/>
      <c r="E51" s="11"/>
      <c r="F51" s="10"/>
    </row>
    <row r="52" spans="1:6" x14ac:dyDescent="0.2">
      <c r="A52" s="10"/>
      <c r="B52" s="11"/>
      <c r="C52" s="11"/>
      <c r="D52" s="11"/>
      <c r="E52" s="11"/>
      <c r="F52" s="10"/>
    </row>
    <row r="53" spans="1:6" x14ac:dyDescent="0.2">
      <c r="A53" s="10"/>
      <c r="B53" s="11"/>
      <c r="C53" s="11"/>
      <c r="D53" s="11"/>
      <c r="E53" s="11"/>
      <c r="F53" s="10"/>
    </row>
    <row r="54" spans="1:6" x14ac:dyDescent="0.2">
      <c r="A54" s="10"/>
      <c r="B54" s="10"/>
      <c r="C54" s="10"/>
      <c r="D54" s="10"/>
      <c r="E54" s="10"/>
      <c r="F54" s="10"/>
    </row>
    <row r="55" spans="1:6" x14ac:dyDescent="0.2">
      <c r="A55" s="10"/>
      <c r="B55" s="10"/>
      <c r="C55" s="10"/>
      <c r="D55" s="10"/>
      <c r="E55" s="10"/>
      <c r="F55" s="10"/>
    </row>
  </sheetData>
  <mergeCells count="8">
    <mergeCell ref="L5:N5"/>
    <mergeCell ref="A2:N2"/>
    <mergeCell ref="A3:N3"/>
    <mergeCell ref="A5:A6"/>
    <mergeCell ref="B5:B6"/>
    <mergeCell ref="C5:E5"/>
    <mergeCell ref="F5:H5"/>
    <mergeCell ref="I5:K5"/>
  </mergeCells>
  <pageMargins left="0.70866141732283472" right="0.31496062992125984" top="0.35433070866141736" bottom="0.35433070866141736" header="0.31496062992125984" footer="0.31496062992125984"/>
  <pageSetup paperSize="9" scale="73" orientation="landscape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додаток 2</vt:lpstr>
      <vt:lpstr>дод 2</vt:lpstr>
      <vt:lpstr>дод 3</vt:lpstr>
      <vt:lpstr>дод 4</vt:lpstr>
      <vt:lpstr>'додаток 2'!Заголовки_для_печати</vt:lpstr>
      <vt:lpstr>'додаток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Glavbuh</cp:lastModifiedBy>
  <cp:lastPrinted>2021-11-30T15:02:12Z</cp:lastPrinted>
  <dcterms:created xsi:type="dcterms:W3CDTF">2020-11-03T08:06:58Z</dcterms:created>
  <dcterms:modified xsi:type="dcterms:W3CDTF">2021-11-30T15:58:25Z</dcterms:modified>
</cp:coreProperties>
</file>