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85" activeTab="5"/>
  </bookViews>
  <sheets>
    <sheet name="дод1" sheetId="1" r:id="rId1"/>
    <sheet name="дод 2" sheetId="2" r:id="rId2"/>
    <sheet name="дод3" sheetId="3" r:id="rId3"/>
    <sheet name="дод4" sheetId="4" r:id="rId4"/>
    <sheet name="дод 5" sheetId="5" r:id="rId5"/>
    <sheet name="дод 6" sheetId="6" r:id="rId6"/>
  </sheets>
  <definedNames>
    <definedName name="_xlnm.Print_Titles" localSheetId="1">'дод 2'!$11:$11</definedName>
    <definedName name="_xlnm.Print_Titles" localSheetId="4">'дод 5'!$11:$11</definedName>
    <definedName name="_xlnm.Print_Titles" localSheetId="0">'дод1'!$11:$11</definedName>
    <definedName name="_xlnm.Print_Titles" localSheetId="2">'дод3'!$13:$13</definedName>
    <definedName name="_xlnm.Print_Titles" localSheetId="3">'дод4'!$11:$11</definedName>
    <definedName name="_xlnm.Print_Area" localSheetId="4">'дод 5'!$A$1:$I$176</definedName>
    <definedName name="_xlnm.Print_Area" localSheetId="0">'дод1'!$A$1:$F$106</definedName>
    <definedName name="_xlnm.Print_Area" localSheetId="2">'дод3'!$A$1:$P$140</definedName>
  </definedNames>
  <calcPr fullCalcOnLoad="1"/>
</workbook>
</file>

<file path=xl/sharedStrings.xml><?xml version="1.0" encoding="utf-8"?>
<sst xmlns="http://schemas.openxmlformats.org/spreadsheetml/2006/main" count="1435" uniqueCount="731">
  <si>
    <t>Служба у справах дітей Дружківської міської ради</t>
  </si>
  <si>
    <t>Відділ з питань культури, сім*ї, молоді, спорту та туризму Дружківської міської ради</t>
  </si>
  <si>
    <t>Управління житлового та комунального господарства Дружківської міської ради</t>
  </si>
  <si>
    <t>Міське фінансове управління Дружківської міської ради</t>
  </si>
  <si>
    <t>0180</t>
  </si>
  <si>
    <t>Загальний фонд</t>
  </si>
  <si>
    <t>Спеціальний фонд</t>
  </si>
  <si>
    <t xml:space="preserve">Всього </t>
  </si>
  <si>
    <t>ЗАТВЕРДЖЕНО</t>
  </si>
  <si>
    <t>виготовлення містобудівної документації</t>
  </si>
  <si>
    <t>0620</t>
  </si>
  <si>
    <t>Програми і централізовані заходи з імунопрофілактики</t>
  </si>
  <si>
    <t>Програми і централізовані заходи боротьби з туберкульозом</t>
  </si>
  <si>
    <t>1090</t>
  </si>
  <si>
    <t>Всього</t>
  </si>
  <si>
    <t>(грн.)</t>
  </si>
  <si>
    <t>Код програмної класифікації видатків та кредитування місцевого бюджету1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</si>
  <si>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</si>
  <si>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</si>
  <si>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</si>
  <si>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</si>
  <si>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</si>
  <si>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</si>
  <si>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</si>
  <si>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</si>
  <si>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Виконавчий комітет Дружківської міської ради</t>
  </si>
  <si>
    <t>0990</t>
  </si>
  <si>
    <t>Міський відділ охорони здоров*я Дружківської міської ради</t>
  </si>
  <si>
    <t>1060</t>
  </si>
  <si>
    <t>1010</t>
  </si>
  <si>
    <t>1020</t>
  </si>
  <si>
    <t>Відділ освіти Дружківської міської ради</t>
  </si>
  <si>
    <t>Управління соціального захисту населення Дружківської міської ради</t>
  </si>
  <si>
    <t>Додаток 3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</si>
  <si>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</si>
  <si>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</si>
  <si>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Ліквідація іншого забруднення навколишнього природного середовища</t>
  </si>
  <si>
    <t>4030</t>
  </si>
  <si>
    <t>1150</t>
  </si>
  <si>
    <t>2010</t>
  </si>
  <si>
    <t>3011</t>
  </si>
  <si>
    <t>3012</t>
  </si>
  <si>
    <t>3021</t>
  </si>
  <si>
    <t>3031</t>
  </si>
  <si>
    <t>3033</t>
  </si>
  <si>
    <t>3035</t>
  </si>
  <si>
    <t>3041</t>
  </si>
  <si>
    <t>3043</t>
  </si>
  <si>
    <t>3044</t>
  </si>
  <si>
    <t>3045</t>
  </si>
  <si>
    <t>3046</t>
  </si>
  <si>
    <t>3047</t>
  </si>
  <si>
    <t>3112</t>
  </si>
  <si>
    <t>4060</t>
  </si>
  <si>
    <t>5011</t>
  </si>
  <si>
    <t>6060</t>
  </si>
  <si>
    <t>Код ТПКВКМБ /
ТКВКБМС</t>
  </si>
  <si>
    <t>Код ФКВКБ</t>
  </si>
  <si>
    <t>0111</t>
  </si>
  <si>
    <t>0443</t>
  </si>
  <si>
    <t>0910</t>
  </si>
  <si>
    <t>0921</t>
  </si>
  <si>
    <t>0960</t>
  </si>
  <si>
    <t>0950</t>
  </si>
  <si>
    <t>0810</t>
  </si>
  <si>
    <t>0731</t>
  </si>
  <si>
    <t>0763</t>
  </si>
  <si>
    <t>1030</t>
  </si>
  <si>
    <t>1070</t>
  </si>
  <si>
    <t>1040</t>
  </si>
  <si>
    <t>3104</t>
  </si>
  <si>
    <t>3105</t>
  </si>
  <si>
    <t>0828</t>
  </si>
  <si>
    <t>0829</t>
  </si>
  <si>
    <t>0640</t>
  </si>
  <si>
    <t>0320</t>
  </si>
  <si>
    <t>0513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</si>
  <si>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</si>
  <si>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</si>
  <si>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7350</t>
  </si>
  <si>
    <t>Розроблення схем планування та забудови територій (містобудівної документації)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</si>
  <si>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</si>
  <si>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</si>
  <si>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дошкільної освіти</t>
  </si>
  <si>
    <t>Надання позашкільної освіти позашкільними закладами освіти, заходи із позашкільної роботи з дітьми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</si>
  <si>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</si>
  <si>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</si>
  <si>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</si>
  <si>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</si>
  <si>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</si>
  <si>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</si>
  <si>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2141</t>
  </si>
  <si>
    <t>2142</t>
  </si>
  <si>
    <t>2143</t>
  </si>
  <si>
    <t>Програми і централізовані заходи профілактики ВІЛ-інфекції/СНІДу</t>
  </si>
  <si>
    <t>2144</t>
  </si>
  <si>
    <t>Централізовані заходи з лікування хворих на цукровий та нецукровий діабет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</si>
  <si>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</si>
  <si>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</si>
  <si>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</si>
  <si>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</si>
  <si>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</si>
  <si>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</si>
  <si>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</si>
  <si>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</si>
  <si>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</si>
  <si>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3036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</si>
  <si>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</si>
  <si>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</si>
  <si>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</si>
  <si>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</si>
  <si>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</si>
  <si>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</si>
  <si>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</si>
  <si>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</si>
  <si>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</si>
  <si>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</si>
  <si>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3230</t>
  </si>
  <si>
    <t>0490</t>
  </si>
  <si>
    <t>Реалізація інших заходів щодо соціально-економічного розвитку територій</t>
  </si>
  <si>
    <t>Заходи державної політики з питань дітей та їх соціального захисту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</si>
  <si>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</si>
  <si>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</si>
  <si>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0824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</si>
  <si>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</si>
  <si>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</si>
  <si>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</si>
  <si>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</si>
  <si>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</si>
  <si>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</si>
  <si>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</si>
  <si>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</si>
  <si>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</si>
  <si>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</si>
  <si>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</si>
  <si>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</si>
  <si>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</si>
  <si>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6012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</si>
  <si>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</si>
  <si>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</si>
  <si>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</si>
  <si>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</si>
  <si>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Утримання об`єктів соціальної сфери підприємств, що передаються до комунальної власності</t>
  </si>
  <si>
    <t>0610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</si>
  <si>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</si>
  <si>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</si>
  <si>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</si>
  <si>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8120</t>
  </si>
  <si>
    <t>Заходи з організації рятування на водах</t>
  </si>
  <si>
    <t>8313</t>
  </si>
  <si>
    <t>9770</t>
  </si>
  <si>
    <t>Інші субвенції з місцевого бюджету</t>
  </si>
  <si>
    <t>Додаток 5</t>
  </si>
  <si>
    <t>капітальний ремонт квартир для забезпечення впорядкованим житлом осіб з числа дітей – сиріт та дітей, позбавлених батьківського піклування.</t>
  </si>
  <si>
    <t>придбання автомобіля</t>
  </si>
  <si>
    <t>12 Управління житлового та комунального господарства Дружківської міської ради</t>
  </si>
  <si>
    <t>0100000</t>
  </si>
  <si>
    <t>0110000</t>
  </si>
  <si>
    <t>0110150</t>
  </si>
  <si>
    <t>0117350</t>
  </si>
  <si>
    <t>0600000</t>
  </si>
  <si>
    <t>0610000</t>
  </si>
  <si>
    <t>0610160</t>
  </si>
  <si>
    <t>0611010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</si>
  <si>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</si>
  <si>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</si>
  <si>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</si>
  <si>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0611140</t>
  </si>
  <si>
    <t>0611150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</si>
  <si>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</si>
  <si>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</si>
  <si>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</si>
  <si>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</si>
  <si>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</si>
  <si>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</si>
  <si>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0700000</t>
  </si>
  <si>
    <t>0710000</t>
  </si>
  <si>
    <t>0710160</t>
  </si>
  <si>
    <t>0711140</t>
  </si>
  <si>
    <t>0712010</t>
  </si>
  <si>
    <t>0712111</t>
  </si>
  <si>
    <t>0726</t>
  </si>
  <si>
    <t>0712141</t>
  </si>
  <si>
    <t>0712142</t>
  </si>
  <si>
    <t>0712143</t>
  </si>
  <si>
    <t>0712144</t>
  </si>
  <si>
    <t>0712146</t>
  </si>
  <si>
    <t>2146</t>
  </si>
  <si>
    <t>Відшкодування вартості лікарських засобів для лікування окремих захворювань</t>
  </si>
  <si>
    <t>0712151</t>
  </si>
  <si>
    <t>2151</t>
  </si>
  <si>
    <t>Забезпечення діяльності інших закладів у сфері охорони здоров`я</t>
  </si>
  <si>
    <t>0712152</t>
  </si>
  <si>
    <t>2152</t>
  </si>
  <si>
    <t>Інші програми та заходи у сфері охорони здоров`я</t>
  </si>
  <si>
    <t>0717361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</si>
  <si>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</si>
  <si>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</si>
  <si>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0717370</t>
  </si>
  <si>
    <t>7370</t>
  </si>
  <si>
    <t>0800000</t>
  </si>
  <si>
    <t>0810000</t>
  </si>
  <si>
    <t>0810160</t>
  </si>
  <si>
    <t>0813011</t>
  </si>
  <si>
    <t>0813012</t>
  </si>
  <si>
    <t>0813021</t>
  </si>
  <si>
    <t>0813022</t>
  </si>
  <si>
    <t>0813031</t>
  </si>
  <si>
    <t>0813032</t>
  </si>
  <si>
    <t>0813033</t>
  </si>
  <si>
    <t>0813035</t>
  </si>
  <si>
    <t>0813036</t>
  </si>
  <si>
    <t>0813041</t>
  </si>
  <si>
    <t>0813042</t>
  </si>
  <si>
    <t>3042</t>
  </si>
  <si>
    <t>0813043</t>
  </si>
  <si>
    <t>0813044</t>
  </si>
  <si>
    <t>0813045</t>
  </si>
  <si>
    <t>0813046</t>
  </si>
  <si>
    <t>0813047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</si>
  <si>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</si>
  <si>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</si>
  <si>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</si>
  <si>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</si>
  <si>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</si>
  <si>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</si>
  <si>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</si>
  <si>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</si>
  <si>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</si>
  <si>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</si>
  <si>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</si>
  <si>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</si>
  <si>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</si>
  <si>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</si>
  <si>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</si>
  <si>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</si>
  <si>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</si>
  <si>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</si>
  <si>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</si>
  <si>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0813105</t>
  </si>
  <si>
    <t>Надання реабілітаційних послуг особам з інвалідністю та дітям з інвалідністю</t>
  </si>
  <si>
    <t>0813121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</si>
  <si>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</si>
  <si>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</si>
  <si>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</si>
  <si>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</si>
  <si>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</si>
  <si>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</si>
  <si>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</si>
  <si>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</si>
  <si>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</si>
  <si>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0813230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</si>
  <si>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</si>
  <si>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</si>
  <si>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</si>
  <si>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</si>
  <si>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</si>
  <si>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</si>
  <si>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</si>
  <si>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</si>
  <si>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0910160</t>
  </si>
  <si>
    <t>0913112</t>
  </si>
  <si>
    <t>1000000</t>
  </si>
  <si>
    <t>1010000</t>
  </si>
  <si>
    <t>1010160</t>
  </si>
  <si>
    <t>1011100</t>
  </si>
  <si>
    <t>1013140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</si>
  <si>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</si>
  <si>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</si>
  <si>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1014030</t>
  </si>
  <si>
    <t>1014040</t>
  </si>
  <si>
    <t>1014060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</si>
  <si>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</si>
  <si>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</si>
  <si>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</si>
  <si>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</si>
  <si>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</si>
  <si>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</si>
  <si>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</si>
  <si>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1015012</t>
  </si>
  <si>
    <t>5012</t>
  </si>
  <si>
    <t>Проведення навчально-тренувальних зборів і змагань з неолімпійських видів спорту</t>
  </si>
  <si>
    <t>1015031</t>
  </si>
  <si>
    <t>1015041</t>
  </si>
  <si>
    <t>1015061</t>
  </si>
  <si>
    <t>1200000</t>
  </si>
  <si>
    <t>1210000</t>
  </si>
  <si>
    <t>1210160</t>
  </si>
  <si>
    <t>1216012</t>
  </si>
  <si>
    <t>Забезпечення діяльності з виробництва, транспортування, постачання теплової енергії</t>
  </si>
  <si>
    <t>1216020</t>
  </si>
  <si>
    <t>1216030</t>
  </si>
  <si>
    <t>1216060</t>
  </si>
  <si>
    <t>1216086</t>
  </si>
  <si>
    <t>6086</t>
  </si>
  <si>
    <t>Інша діяльність щодо забезпечення житлом громадян</t>
  </si>
  <si>
    <t>1217461</t>
  </si>
  <si>
    <t>1218120</t>
  </si>
  <si>
    <t>1218313</t>
  </si>
  <si>
    <t>3700000</t>
  </si>
  <si>
    <t>3710000</t>
  </si>
  <si>
    <t>3710160</t>
  </si>
  <si>
    <t>3713192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</si>
  <si>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</si>
  <si>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</si>
  <si>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3719770</t>
  </si>
  <si>
    <t>Видатки міського бюджету Дружківської міської ради на 2019 рік</t>
  </si>
  <si>
    <t>Начальник управління</t>
  </si>
  <si>
    <t>придбання та встановлення обладнання, що вийшло з ладу  на котельнях №18 та 20</t>
  </si>
  <si>
    <t>придбання обладнання дитячих гральних майданчиків переможцям у конкурсі "Кращий двір"</t>
  </si>
  <si>
    <t>І.В.ТРУШИНА</t>
  </si>
  <si>
    <t>капітальний ремонт приміщень</t>
  </si>
  <si>
    <t xml:space="preserve">придбання малих архітектурних форм </t>
  </si>
  <si>
    <t xml:space="preserve"> капітальний ремонт нежитлового приміщення комунального підприємства «Спектр»</t>
  </si>
  <si>
    <t>реалізація проектів- переможців «Громадського бюджету»</t>
  </si>
  <si>
    <t xml:space="preserve">капітальний ремонт автодоріг </t>
  </si>
  <si>
    <t>придбання  світлофорного об’єкту</t>
  </si>
  <si>
    <t>Начальник управління                                                                                             І.В. ТРУШИНА</t>
  </si>
  <si>
    <t>Видатки міського бюджету Дружківської міської ради на 2019 рік підготовлено міським фінансовим управлінням Дружківської міської ради</t>
  </si>
  <si>
    <t>рішення міської ради</t>
  </si>
  <si>
    <t xml:space="preserve">Секретар міської ради </t>
  </si>
  <si>
    <t>Секретар міської ради                                                                                            І.О.БУЧУК</t>
  </si>
  <si>
    <t>І.В.БУЧУК</t>
  </si>
  <si>
    <t xml:space="preserve"> рішення  міської ради</t>
  </si>
  <si>
    <t>1017370</t>
  </si>
  <si>
    <t>поповнення статутного капіталу комунального підприємства «Муніципальна варта» для  придбання автомобіля</t>
  </si>
  <si>
    <t>капітальний ремонт віконних прорізів у кількості 21 шт. дошкільного закладу №4</t>
  </si>
  <si>
    <t>капітальний ремонт віконних прорізів у кількості 24 шт. дошкільного закладу №34</t>
  </si>
  <si>
    <t xml:space="preserve">реалізація проекту громадського бюджету "Сучасні технології дітям" </t>
  </si>
  <si>
    <t>реалізація проекту громадського бюджету "SOM -hub (Сервісний освітній методичний центр)"</t>
  </si>
  <si>
    <t>придбання кованих воріт для парку культури та відпочинку</t>
  </si>
  <si>
    <t>поповнення бібліотечних фондів</t>
  </si>
  <si>
    <t>придбання обладнання для радіомовлення</t>
  </si>
  <si>
    <t>Розподіл коштів бюджету розвитку за об'єктами у 2019 році</t>
  </si>
  <si>
    <t>Розподіл коштів бюджету розвитку за об'єктами у 2019 році підготовлено міським фінансовим управлінням Дружківської міської ради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</si>
  <si>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</si>
  <si>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</si>
  <si>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</si>
  <si>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</si>
  <si>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</si>
  <si>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</si>
  <si>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</si>
  <si>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</si>
  <si>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</si>
  <si>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придбання комп'ютерної техніки та кондиціонерів</t>
  </si>
  <si>
    <t>придбання судейської електронної системи для проведення змагань з тхеквондо</t>
  </si>
  <si>
    <t>придбання комп'ютерної техніки</t>
  </si>
  <si>
    <t>Усього</t>
  </si>
  <si>
    <t>реконструкція громадської будівлі управління соціального захисту населення Дружківської міської ради, розташованої за адресою: вул. Машинобудівників, 64, м. Дружківка Донецька область (коригування)</t>
  </si>
  <si>
    <t>реконструкція першого поверху будівлі  з прибудовою будівлі та реконструкцію інженерних мереж за адресою: Донецька обл., м. Дружківка, вул. Машинобудівників,64</t>
  </si>
  <si>
    <t>Видатки на поховання учасників бойових дій та осіб з інвалідністю внаслідок війни</t>
  </si>
  <si>
    <t>0617361</t>
  </si>
  <si>
    <t>співфінансування проекту регіонального розвитку «Капітальний ремонт будівлі Дружківської гімназії «Інтелект» відділу освіти Дружківської міської ради (з використанням заходів термомодернізації), розташованої за адресою: м. Дружківка, вул. Космонавтів, буд. 16»</t>
  </si>
  <si>
    <t>0813090</t>
  </si>
  <si>
    <t>3090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</si>
  <si>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</si>
  <si>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</si>
  <si>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</si>
  <si>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</si>
  <si>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</si>
  <si>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I і II груп</t>
  </si>
  <si>
    <t>0816020</t>
  </si>
  <si>
    <t>X</t>
  </si>
  <si>
    <t xml:space="preserve">виконання проектних робіт з капітального ремонту ліфтів в житлових будинках </t>
  </si>
  <si>
    <t>проходження експертизи по об’єкту «Реконструкція вулиці Соборна та благоустрій прилеглої території у місті Дружківка (1 черга. Коригування)</t>
  </si>
  <si>
    <t>1216015</t>
  </si>
  <si>
    <t>6015</t>
  </si>
  <si>
    <t>Забезпечення надійної та безперебійної експлуатації ліфтів</t>
  </si>
  <si>
    <t>1217370</t>
  </si>
  <si>
    <t>виготовлення проектно - кошторисної документації  по об’єкту "капітальний ремонт будівлі Дружківської загальноосвітньої школи І-ІІІ ступенів №12 Дружківської міської ради (з використанням заходів термомодернізації), розташованої за адресою: м. Дружківка, вул. Кошового,31"</t>
  </si>
  <si>
    <t>виготовлення проектно - кошторисної документації  по об’єкту "капітальний ремонт будівлі Дружківської загальноосвітньої школи І-ІІІ ступенів №7 Дружківської міської ради (з використанням заходів термомодернізації), розташованої за адресою: м. Дружківка, вул. Космонавтів,37"</t>
  </si>
  <si>
    <t>Додаток 2</t>
  </si>
  <si>
    <t xml:space="preserve">      Фінансування міського бюджету Дружківської міської ради на 2019 рік</t>
  </si>
  <si>
    <t>Код</t>
  </si>
  <si>
    <t>Найменування згідно з класифікацією фінансування бюджету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</si>
  <si>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</si>
  <si>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</si>
  <si>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</si>
  <si>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</si>
  <si>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</si>
  <si>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</si>
  <si>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</si>
  <si>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</si>
  <si>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міського бюджету Дружківської міської ради на 2019 рік підготовлено міським фінансовим управлінням Дружківської міської ради</t>
  </si>
  <si>
    <t>Начальник управління                                                                             І.В. ТРУШИНА</t>
  </si>
  <si>
    <t>субвенції з місцевого бюджету на здійснення переданих видатків у сфері освіти за рахунок коштів освітньої субвенції (на оснащення закладів загальної середньої освіти засобами навчання та обладнанням для кабінетів природничо – математичних предметів (видатки розвитку)).</t>
  </si>
  <si>
    <t>Кошти, що передаються із загального фонду бюджету до бюджету розвитку (спеціального фонду), у т.ч. за рахунок</t>
  </si>
  <si>
    <t>оснащення закладів загальної середньої освіти засобами навчання та обладнанням для кабінетів природничо – математичних предметів (видатки розвитку)</t>
  </si>
  <si>
    <t>відновлення ліфтового господарства</t>
  </si>
  <si>
    <t>проведення капітального ремонту глядацьких залів у комунальному закладі культури «Дружківський історико – художній музей</t>
  </si>
  <si>
    <t xml:space="preserve"> розробка проектно - кошторисної документації (в тому числі проведення енергетичного аудиту та експертизи) для капітального ремонту будівлі амбулаторії ЗП-СМ №3;4 з термомодернізацією, яка розташована за адресою: вул. Машинобудівників, 56, м. Дружківка</t>
  </si>
  <si>
    <t>розробка проектно - кошторисної документації об’єкта «Капітальний ремонт (термомодернізація) будівлі Дружківської міської ради, розташованої за адресою: вул. Соборна, 16»</t>
  </si>
  <si>
    <t xml:space="preserve">придбання багатофункціонального пристрою </t>
  </si>
  <si>
    <t>виготовлення проектно – кошторисної документації для капітального ремонту будівлі дошкільного навчального закладу №34 (з використанням заходів термомодернізації)</t>
  </si>
  <si>
    <t>проведення експертизи проектно –кошторисної документації по об’єкту «Капітальний ремонт будівлі Дружківської загальноосвітньої школи І-ІІІ ступенів №7 (з використанням заходів термомодернізації)</t>
  </si>
  <si>
    <t>проведення експертизи проектно –кошторисної документації по об’єкту «Капітальний ремонт будівлі Дружківської загальноосвітньої школи І-ІІІ ступенів №12 (з використанням заходів термомодернізації)</t>
  </si>
  <si>
    <t>капітальний ремонт покрівлі ІІ блоку Дружківської загальноосвітньої школи І-ІІІ ступенів №12</t>
  </si>
  <si>
    <t>коригування та експертиза проектно -кошторисної документації за проектом «Реконструкція невикористаних приміщень, розташованих на п’ятому поверсі будівлі за адресою: м. Дружківка, вул. Радченко (Машинобудівників), 34а, під гуртожиток сімейного типу для медперсоналу з числа ВПО»</t>
  </si>
  <si>
    <t>капітальний ремонт двох  туалетів Дружківської загальноосвітньої школи І- ІІ ступенів №8 Дружківської міської ради, розташованої за адресою: м. Дружківка, вул. Б. Хмельницького, 28</t>
  </si>
  <si>
    <t>будівництво спортивного майданчика для Дружківської загальноосвітньої школи І- ІІІ ступенів №6, розташованої за адресою: м. Дружківка, вул. Косарева, 7</t>
  </si>
  <si>
    <t>будівництво спортивного майданчика для Дружківської гімназії  "Інтелект", розташованої за адресою: м. Дружківка, вул. Космонавтів,16. Коригування.</t>
  </si>
  <si>
    <t xml:space="preserve">капітальний ремонт -встановлення пластикових вікон </t>
  </si>
  <si>
    <t xml:space="preserve">капітальний ремонт -встановлення вхідних дверей </t>
  </si>
  <si>
    <t>виготовлення проектно – кошторисної документації по об’єкту: «Нежитлова будівля (колишня дитяча поліклініка), яка розташована за адресою: вул. Індустріальна, 1, м. Дружківка»</t>
  </si>
  <si>
    <t xml:space="preserve">друга черга проектування по об’єкту «Благоустрій прилеглої території до будівлі за адресою: Донецька обл., м. Дружківка, вул. Машинобудівників,64».  </t>
  </si>
  <si>
    <t xml:space="preserve">придбання  автогідропідіймача ВИПО-28-01 МАЗ 4371N2 та іншої спеціалізованої техніки для КП "Спектр" </t>
  </si>
  <si>
    <t>Додаток 1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</si>
  <si>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</si>
  <si>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</si>
  <si>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</si>
  <si>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</si>
  <si>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</si>
  <si>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</si>
  <si>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</si>
  <si>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</si>
  <si>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</si>
  <si>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</si>
  <si>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</si>
  <si>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</si>
  <si>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</si>
  <si>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</si>
  <si>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</si>
  <si>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</si>
  <si>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</si>
  <si>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</si>
  <si>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</si>
  <si>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</si>
  <si>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</si>
  <si>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</si>
  <si>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</si>
  <si>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</si>
  <si>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</si>
  <si>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</si>
  <si>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</si>
  <si>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</si>
  <si>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</si>
  <si>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</si>
  <si>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</si>
  <si>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</si>
  <si>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</si>
  <si>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</si>
  <si>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</si>
  <si>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</si>
  <si>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</si>
  <si>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</si>
  <si>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</si>
  <si>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</si>
  <si>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</si>
  <si>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</si>
  <si>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Від органів державного управління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</si>
  <si>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</si>
  <si>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</si>
  <si>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</si>
  <si>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</si>
  <si>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</si>
  <si>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</si>
  <si>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Дотації з державного бюджету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</si>
  <si>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</si>
  <si>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</si>
  <si>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Доходи міського бюджету Дружківської міської ради на 2019 рік</t>
  </si>
  <si>
    <t>Базова дотація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</si>
  <si>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</si>
  <si>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</si>
  <si>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Доходи міського бюджету Дружківської міської ради на 2019 рік підготовлено міським фінансовим управлінням Дружківської міської ради</t>
  </si>
  <si>
    <t>Начальник  управління                                                                                           І.В. ТРУШИНА</t>
  </si>
  <si>
    <t xml:space="preserve">субвенції з обласного бюджету за рахунок залишку коштів медичної субвенції, що утворився на початок бюджетного періоду (лікування хворих на цукровий та нецукровий діабет) </t>
  </si>
  <si>
    <t xml:space="preserve">субвенції з обласного бюджету на здійснення природоохоронних заходів </t>
  </si>
  <si>
    <t>субвенції з обласного  бюджету на здійснення переданих видатків у сфері освіти за рахунок коштів освітньої субвенції (на оснащення закладів загальної середньої освіти засобами навчання та обладнанням для кабінетів природничо – математичних предметів (видатки розвитку)).</t>
  </si>
  <si>
    <t>субвенції з обласного бюджету на на соціально – економічний розвиток території (на капітальний ремонт та відновлення ліфтового господарства)</t>
  </si>
  <si>
    <t>субвенції з обласного бюджету на здійснення переданих видатків у сфері охорони здоров'я за рахунок коштів медичної субвенції (лікування хворих на цукровий та нецукровий діабет)</t>
  </si>
  <si>
    <t>0617330</t>
  </si>
  <si>
    <t>7330</t>
  </si>
  <si>
    <t>Будівництво1 інших об`єктів комунальної власності</t>
  </si>
  <si>
    <t>0717366</t>
  </si>
  <si>
    <t>7366</t>
  </si>
  <si>
    <t>Реалізація проектів в рамках Надзвичайної кредитної програми для відновлення України</t>
  </si>
  <si>
    <t>0813140</t>
  </si>
  <si>
    <t>1218330</t>
  </si>
  <si>
    <t>8330</t>
  </si>
  <si>
    <t>0540</t>
  </si>
  <si>
    <t>Інша діяльність у сфері екології та охорони природних ресурсів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</si>
  <si>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</si>
  <si>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 xml:space="preserve"> Виконавчий комітет Дружківської міської ради</t>
  </si>
  <si>
    <t xml:space="preserve"> Управління соціального захисту населення Дружківської міської ради</t>
  </si>
  <si>
    <t>Додаток 4</t>
  </si>
  <si>
    <t>Міжбюджетні трансферти на 2019 рік</t>
  </si>
  <si>
    <t>Назва трансферту</t>
  </si>
  <si>
    <t>Назва бюджету</t>
  </si>
  <si>
    <t>Разом</t>
  </si>
  <si>
    <t>до якого надходять кошти</t>
  </si>
  <si>
    <t>з якого надходять кошти</t>
  </si>
  <si>
    <t>Сума</t>
  </si>
  <si>
    <t>Міжбюджетні трансферти, що надходять до міського бюджету м.Дружківка</t>
  </si>
  <si>
    <t xml:space="preserve">Міський бюджет </t>
  </si>
  <si>
    <t>Державний бюджет</t>
  </si>
  <si>
    <t>Обласний бюджет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</si>
  <si>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</si>
  <si>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</si>
  <si>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 (лікування хворих на цкровий та нецукровий діабет)</t>
  </si>
  <si>
    <t>обласний бюджет</t>
  </si>
  <si>
    <t>Костянтинівський районний бюджет</t>
  </si>
  <si>
    <t>бюджет Шахівської ОТГ</t>
  </si>
  <si>
    <t>Інші субвенції з місцевого бюджету на виконання окремих державних програм соціального захисту населення: пільгове медичне обслуговування осіб, які постраждали внаслідок Чорнобильської катастрофи; поховання учасників бойових дій та осіб з інвалідністю внаслідок війни; компенсаційні виплати особам з інвалідністю на бензин, ремонт, технічне обслуговування автомобілів, мотоколясок і на транспортне обслуговування; встановлення телефонів особам з інвалідністю І-ІІ груп</t>
  </si>
  <si>
    <t xml:space="preserve">Інші субвенції з місцевого бюджету на надання щомісячної допомоги учням закладів професійної (професійно – технічної) освіти, студентам (курсантам) закладів </t>
  </si>
  <si>
    <t>Інші субвенції з місцевого бюджету (на компенсацію видатків за надання пільг на оплату житлово - комунальних послуг особам з інвалідністю по зору 1 та 2 груп, а також з інвалідністю по зору)</t>
  </si>
  <si>
    <t>ВСЬОГО</t>
  </si>
  <si>
    <t>Міжбюджетні трансферти, що передаються з міського бюджету м.Дружківка</t>
  </si>
  <si>
    <t>Інші субвенції (на утримання бюджетних установ, виконання заходів)</t>
  </si>
  <si>
    <t>селищний бюджет смт. Райське</t>
  </si>
  <si>
    <t>Інші субвенції (  (на утримання бюджетних установ, виконання заходів)</t>
  </si>
  <si>
    <t>селищний бюджет смт. Олексієво - Дружківка</t>
  </si>
  <si>
    <t>Інші субвенції (на лікування населення міста у відділенні щелепно – лицьової хірургії Покровської центральної районної лікарні )</t>
  </si>
  <si>
    <t>Міський бюджет м.Покровськ</t>
  </si>
  <si>
    <t>Інші субвенції (на медичне обслуговування мешканців району в медичних закладах міста)</t>
  </si>
  <si>
    <t>Міський бюджет м.Краматорська</t>
  </si>
  <si>
    <t>Міжбюджетні трансферти на  2019 рік підготовлено міським фінансовим управлінням Дружківської міської ради</t>
  </si>
  <si>
    <t>Начальник управління                                                                                           І.В. ТРУШИНА</t>
  </si>
  <si>
    <t>Інші субвенції з місцевого бюджету на соціально - еокномічний розвиток території (відновлення ліфтового господарства)</t>
  </si>
  <si>
    <t>виготовлення проектно – кошторисної документації для реконструкції Палацу спорту, розташованого за адресою: вул. Соборна, 4</t>
  </si>
  <si>
    <t>1217366</t>
  </si>
  <si>
    <t>Будинок тимчасового помешкання по вул. Космонавтів, 15, м. Дружківка- термомодернізація, капітальний ремонт п’ятого поверху для розміщення внутрішньо переміщених осіб (коригування)</t>
  </si>
  <si>
    <t>Реконструкція (термомодернізація) гуртожитку по вул. Радченка(Машинобудівників), буд. 36, під гуртожиток сімейного типу, м. Дружківка Донецької області (коригування)</t>
  </si>
  <si>
    <t>придбання телевізору у рамках державної підтримки особам з особливими освітніми потребами у закладах дошкільної освіти  (видатки розвитку)</t>
  </si>
  <si>
    <t>придбання спортивного інвентарю для оснащення кабінетів інклюзивно – ресурсних центрів</t>
  </si>
  <si>
    <t>співфінансування капітального ремонту туалетів в загальноосвітній школі №7</t>
  </si>
  <si>
    <t>придбання комп'ютерної техніки для Управління Державної казначейської служби України у м. Дружківці Донецької області</t>
  </si>
  <si>
    <t>Субвенція з місцевого бюджету державному бюджету на виконання програм соціально-економічного розвитку регіонів (придбання комп'ютерної техніки для Управління Державної казначейської служби України у м. Дружківці Донецької області)</t>
  </si>
  <si>
    <t>Реалізація інших заходів щодо соціально - економічного розвитку територій</t>
  </si>
  <si>
    <t>Інженерно- геологічні вишукування та топогеодезична зйомка земельної ділянки щодо розробки проектно - кошторисної документації для реконструкції Палацу спорту, розташованого за адресою: вул. Соборна, 4</t>
  </si>
  <si>
    <t>капітальний ремонт підлоги актового залу Центру дитячої та юнацької творчості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</si>
  <si>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</si>
  <si>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</si>
  <si>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</si>
  <si>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</si>
  <si>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</si>
  <si>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</si>
  <si>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</si>
  <si>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</si>
  <si>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</si>
  <si>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</si>
  <si>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</si>
  <si>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</si>
  <si>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</si>
  <si>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</si>
  <si>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</si>
  <si>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</si>
  <si>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</si>
  <si>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</si>
  <si>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</si>
  <si>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</si>
  <si>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Усього доходів (без урахування міжбюджетних трансфертів)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</si>
  <si>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</si>
  <si>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</si>
  <si>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</si>
  <si>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</si>
  <si>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</si>
  <si>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</si>
  <si>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</si>
  <si>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</si>
  <si>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</si>
  <si>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Разом доходів</t>
  </si>
  <si>
    <t>Загальне фінансування</t>
  </si>
  <si>
    <t>Фінансування за типом боргового зобов’язання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</si>
  <si>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</si>
  <si>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</si>
  <si>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0611170</t>
  </si>
  <si>
    <t>1170</t>
  </si>
  <si>
    <t>Забезпечення діяльності інклюзивно-ресурсних центрів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</si>
  <si>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</si>
  <si>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</si>
  <si>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</si>
  <si>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</si>
  <si>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</si>
  <si>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</si>
  <si>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субвенції з державного бюджету місцевим бюджетам на реалізацію проектів в рамках Надзвичайної кредитної програми для відновлення України</t>
  </si>
  <si>
    <t>капітальний ремонт піддашка над центральним входом будівлі Дружківської загальноосвітньої школи І-ІІІ ступенів №12</t>
  </si>
  <si>
    <t>Інші субвенції ( субвенція  на реалізацію проекту громадського бюджету «Створення арт – алеї відпочинку в селищі Олексієво – Дружківка»)</t>
  </si>
  <si>
    <t>субвенція Олексієво – Дружківській селищній раді на реалізацію проекту громадського бюджету «Створення арт – алеї відпочинку в селищі Олексієво – Дружківка»</t>
  </si>
  <si>
    <t>Інші субвенції з місцевого бюджету на надання одноразової грошової допомоги на облаштування новостворених дитячих будинків сімейного типу, житло для яких придбано за рахунок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</si>
  <si>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</si>
  <si>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придбання послуг з доступу до Інтернету </t>
  </si>
  <si>
    <t xml:space="preserve">придбання системи огорожі </t>
  </si>
  <si>
    <t>придбання косарки</t>
  </si>
  <si>
    <t>придбання 2 бензинових газонокосарок</t>
  </si>
  <si>
    <t>технічне обстеження будівлі Палацу спорту, розташованого за адресою: вул. Соборна,4.</t>
  </si>
  <si>
    <t xml:space="preserve">співфінансування проекту на забезпечення якісної, сучасної та доступної освіти «Нова українська школа» -придбання сучасних меблів </t>
  </si>
  <si>
    <t xml:space="preserve">співфінансування проекту на забезпечення якісної, сучасної та доступної освіти «Нова українська школа» - придбання мультимедійного  та комп’ютерного обладнання  </t>
  </si>
  <si>
    <t>співфінансування проекту на забезпечення якісної, сучасної та доступної освіти «Нова українська школа» -придбання  дидактичних матеріалів</t>
  </si>
  <si>
    <t>придбання обладнання для відкриття інклюзивного класу з 01.09.2019 в загальноосвітній школі №7</t>
  </si>
  <si>
    <t>Будівництво  інших об`єктів комунальної власності</t>
  </si>
  <si>
    <t>придбання двох комп’ютерів та багатофункціонального пристрою для централізованої бухгалтерії</t>
  </si>
  <si>
    <t>капітальний ремонт мереж зовнішнього освітлення</t>
  </si>
  <si>
    <t>Іншісубвенції  (на співфінансування робіт з капітального ремонту автодороги по вул. Чайковського)</t>
  </si>
  <si>
    <t>Іншісубвенції  (співфінансування робіт з капітального ремонту будівлі "Берізка")</t>
  </si>
  <si>
    <t>Субвенція обласному бюджету на співфінансування робіт з капітального ремонту автодороги по вул.Чайковського</t>
  </si>
  <si>
    <t>Субвенція  обласному бюджету  на співфінансування робіт з капітального ремонту будівлі "Берізка"</t>
  </si>
  <si>
    <t>придбання тепловізора, анеметру та термогігометру</t>
  </si>
  <si>
    <t>придбання обладнання</t>
  </si>
  <si>
    <t>придбання двох телевізорів</t>
  </si>
  <si>
    <t>фінансова підтримка комунальному підприємству «Спектр» для придбання  мотокос</t>
  </si>
  <si>
    <t xml:space="preserve">проект на забезпечення якісної, сучасної та доступної освіти «Нова українська школа» - придбання дидактичних матеріалів, музичних інструментів </t>
  </si>
  <si>
    <t xml:space="preserve">проект на забезпечення якісної, сучасної та доступної освіти «Нова українська школа»- придбання сучасних меблів </t>
  </si>
  <si>
    <t xml:space="preserve">проект на забезпечення якісної, сучасної та доступної освіти «Нова українська школа» - придбання комп'ютерного обладнання, мультимедійного контенту </t>
  </si>
  <si>
    <t>Реконструкція невикористаних приміщень, розташованих на п’ятому поверсі будівлі  за адресою: м. Дружківка, вул. Радченка (Машинобудівників), 34а, під гуртожиток сімейного типу для медперсоналу з числа внутрішньо переміщених осіб. Коригування</t>
  </si>
  <si>
    <t>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</si>
  <si>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</si>
  <si>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</si>
  <si>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</si>
  <si>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</si>
  <si>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3087</t>
  </si>
  <si>
    <t>Надання допомоги на дітей, які виховуються у багатодітних сім`ях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</si>
  <si>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</si>
  <si>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</si>
  <si>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</si>
  <si>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0116020</t>
  </si>
  <si>
    <t>1217691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</si>
  <si>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</si>
  <si>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</si>
  <si>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Інші субвенції з місцевого бюджету (на оздоровлення дітей, які потребують особливої соціальної уваги та підтримки, та дітей, які виховуються в сім’ях з дітьми, відшкодування вартості якого здійснюються за рахунок коштів обласного бюджету)</t>
  </si>
  <si>
    <t>Інші субвенції з місцевого бюджету на виплату матеріальної допомоги постраждалим внаслідок Чорнобильської катастрофи</t>
  </si>
  <si>
    <t>корегування проекту та проходження комплексної експертизи по об'єкту "Будинок тимчасового помешкання по вул. Космонавтів,15 м. Дружківка-  термомодернізація, капітальний ремонт 5-го поверху для розміщення внутрішньо переміщених осіб"</t>
  </si>
  <si>
    <t>реконструкція системи теплопостачання, водовідведення, водопостачання та енергозбереження для устаткування  та підключення модульної міні -котельної для опалення будівлі Палацу спорту, розташованого за адресою: вул. Соборна,4 у м. Дружківка, Донецької обл.</t>
  </si>
  <si>
    <t>проведення часткових ремонтних робіт у підвалі нежитлового приміщення за адресою: вул.. Машинобудівників, 64, в якому розміщено Центр надання адміністративних послуг м. Дружківка</t>
  </si>
  <si>
    <t>капітальний ремонт – заміна віконних блоків будівлі корпусу №1 комунального некомерційного підприємства  «Центральна міська клінічна лікарня м. Дружківка», розташованої за адресою: вул. Короленко, 12 м. Дружківка»</t>
  </si>
  <si>
    <t>капітальний ремонт покрівлі павільйону  дошкільного навчального закладу №23</t>
  </si>
  <si>
    <t>придбання інтерактивної дошки на суму 22 000 грн. та відео- проектору на суму 11 000 грн</t>
  </si>
  <si>
    <t>придбання ноутбука для нової української школи та газонокосарки  для загальноосвітньої школи №6</t>
  </si>
  <si>
    <t xml:space="preserve">придбання обладнання, меблів, навчальних засобів для відкриття інклюзивного класу з 01.09.19 р. в ЗШ № 12 </t>
  </si>
  <si>
    <t>придбання обладнання, меблів, навчальних засобів для відкриття інклюзивного класу з 01.09.19 р. в НВК № 3</t>
  </si>
  <si>
    <t>капітальний ремонт віконних прорізів в будівлі методичного кабінету з метою енергозбереження, з нагоди 75-річного ювілею методичної служби міста та відкриття Сучасного освітнього методичного центру в рамках реалізації проекту Громадського бюджету участі «SOM hub»</t>
  </si>
  <si>
    <t>придбання штанги в зборі для змагань  з пауерліфтингу</t>
  </si>
  <si>
    <t>придбання необхідного обладнання для впровадження смарт – технологій, створення гуртка з робототехніки</t>
  </si>
  <si>
    <t>розробка проектно – кошторисної документації для встановлення системи блискавкозахисту на будівлі загальноосвітньої школи №17</t>
  </si>
  <si>
    <t>придбання насосного обладнання на  ПНС №6</t>
  </si>
  <si>
    <t>37 Міське фінансове управління Дружківської міської ради</t>
  </si>
  <si>
    <t>придбання зупиночних павільйонів</t>
  </si>
  <si>
    <t>придбання програмного модуля "Веб  реєстрація" системи для реєстрації відвідувачів через мережу інтернет при користуванні системою електронної черги</t>
  </si>
  <si>
    <t>придбання світлодіодних вивісок</t>
  </si>
  <si>
    <t>придбання пам’ятної стелі</t>
  </si>
  <si>
    <t>придбання побутового блок – контейнеру парку культури та відпочинку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</si>
  <si>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грунту) без спеціального дозволу, відшкодування збитків за погіршення якості грунтового покриву тощо та занеодержання доходів у зв*язку з тимчасовим невикористанням земельних ділянок</t>
  </si>
  <si>
    <t xml:space="preserve">придбання комплекту з стоматологічної установки та 2 стільців лікаря-стоматолога для комунального некомерційного підприємства «Центральна міська клінічна лікарня» </t>
  </si>
  <si>
    <t>Додаток 6</t>
  </si>
  <si>
    <t>Розподіл витрат місцевого бюджету на реалізацію місцевих програм у 2019 році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</si>
  <si>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</si>
  <si>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</si>
  <si>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</si>
  <si>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</si>
  <si>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01 'Виконавчий комітет Дружківської міської ради</t>
  </si>
  <si>
    <t xml:space="preserve">Програма заохочення відзнаками Дружківської міської ради на 2019 рік </t>
  </si>
  <si>
    <t>19.12.2018 №7/52-36</t>
  </si>
  <si>
    <t>розділ 3.2. Програми соціального та економічного розвитку міста</t>
  </si>
  <si>
    <t>19.12.2018 №7/52-1</t>
  </si>
  <si>
    <t>розділ 3.1.11. Програми соціального та економічного розвитку міста</t>
  </si>
  <si>
    <t>06  Відділ освіти Дружківської міської ради</t>
  </si>
  <si>
    <t>розділ 3.1.17. Програми соціального та економічного розвитку міста</t>
  </si>
  <si>
    <t>розділ 3.1.2. Програми соціального та економічного розвитку міста</t>
  </si>
  <si>
    <t xml:space="preserve"> міська Програма розвитку масового футболу в м. Дружківка на 2017 – 2020 роки </t>
  </si>
  <si>
    <t>27.09.2017 №7/31-3</t>
  </si>
  <si>
    <t>міська цільова Програма "Громадський бюджет на 2018-2020 роки"</t>
  </si>
  <si>
    <t>22.12.2017 №7/37-20</t>
  </si>
  <si>
    <t>Програма національно - патріотичного виховання дітей та молоді міста Дружківка на 2017- 2020 роки</t>
  </si>
  <si>
    <t>01.03.2017 №7/22-5</t>
  </si>
  <si>
    <t xml:space="preserve">07 Міський відділ охорони здоров’я Дружківської міської ради </t>
  </si>
  <si>
    <t>розділ 3.1.18. Програми соціального та економічного розвитку міста</t>
  </si>
  <si>
    <t>08 Управління соціального захисту населення Дружківської міської ради</t>
  </si>
  <si>
    <t xml:space="preserve">розділу 3.2. Програми соціального та економічного розвитку м. Дружківка </t>
  </si>
  <si>
    <t>09.01.2018 №7/53-1</t>
  </si>
  <si>
    <t xml:space="preserve">розділ 3.1.14. Програми соціального та економічного розвитку м. Дружківка </t>
  </si>
  <si>
    <t>Програма про надання послуг з поховання учасників бойових дій та осіб з інвалідністю внаслідок війни у м.Дружківка на 2018 – 2019 рок</t>
  </si>
  <si>
    <t>26.09.2018 №7/48-35</t>
  </si>
  <si>
    <t xml:space="preserve">розділ 3.1.15. Програми соціального та економічного розвитку м. Дружківка </t>
  </si>
  <si>
    <t xml:space="preserve"> Програма розвитку фізичної культури та спорту в м. Дружківка на 2017 – 2021 роки</t>
  </si>
  <si>
    <t>23.12.2016 №7/19-4</t>
  </si>
  <si>
    <t xml:space="preserve">розділ 3.1.15. Програми соціального та економічного розвитку міста </t>
  </si>
  <si>
    <t>Програма соціального захисту інвалідів I - II груп по зору м. Дружківки на 2018 -2019роки</t>
  </si>
  <si>
    <t xml:space="preserve"> 07.12.2017 №7/36-6</t>
  </si>
  <si>
    <t>09 Служба у справах дітей Дружківської міської ради</t>
  </si>
  <si>
    <t>розділ 3.1.16. Програми соціального та економічного розвитку міста</t>
  </si>
  <si>
    <t>10 Відділ з питань культури, сім’ї, молоді, спорту та туризму Дружківської міської ради</t>
  </si>
  <si>
    <t xml:space="preserve">розділ 3.1.20. Програми соціального та економічного розвитку міста </t>
  </si>
  <si>
    <t>міська Програма розвитку фізичної культури та спорту в м. Дружківка на 2017 – 2021 роки</t>
  </si>
  <si>
    <t>розділ 3.1.19. Програми соціального та економічного розвитку міста</t>
  </si>
  <si>
    <t>розділ 3.1.5. Програми соціального та економічного розвитку міста</t>
  </si>
  <si>
    <t xml:space="preserve">Міська Програма "Забезпечення житлом дітей - сиріт, дітей, позбавлених батьківського піклування, та осіб з їх числа на 2018-2020 роки" </t>
  </si>
  <si>
    <t>08.08.2018 №7/46-6</t>
  </si>
  <si>
    <t>розділ 3.1.24. Програми соціального та економічного розвитку міста</t>
  </si>
  <si>
    <t>розділ 3.1.22. Програми соціального та економічного розвитку міста</t>
  </si>
  <si>
    <t>розділ 3.1.14. Програми соціального та економічного розвитку міста</t>
  </si>
  <si>
    <t>розділ 3.1.15. Програми соціального та економічного розвитку міста</t>
  </si>
  <si>
    <t>розділ 3.1.27. Програми соціального та економічного розвитку міста</t>
  </si>
  <si>
    <t>Секретар  міської ради</t>
  </si>
  <si>
    <t>І.О.БУЧУК</t>
  </si>
  <si>
    <t>Розподіл витрат місцевого бюджету на реалізацію місцевих програм у 2019 році підготовлено міським фінансовим управлінням Дружківської міської ради</t>
  </si>
  <si>
    <t xml:space="preserve">Міська комплексна програма  підтримки учасників бойових дій, які брали участь в антитерористичній операції, у здійсненні заходів із забезпечення національної безпеки і оборони, відсічі і стримуванні збройної агресії Російської Федерації у Донецькій та Луганській областях, а також членів їхніх сімей на 2018-2019 роки </t>
  </si>
  <si>
    <t>25.04.2018 №7/43-10</t>
  </si>
  <si>
    <t>капітальний ремонт покрівлі(підшив) та водозливної системи будівлі управління соціального захисту населення Дружківської міської ради розташованої за адресою: м.Дружківка, вул. Машинобудівників,64</t>
  </si>
  <si>
    <t>придбання ксилофону</t>
  </si>
  <si>
    <t xml:space="preserve">Субвенція  обласному бюджету  на на співфінансування адресних виплат спортсменам та тренерам на території Донецької області для придбання житла </t>
  </si>
  <si>
    <t>Іншісубвенції  (співфінансування адресних виплат спортсменам та тренерам на території Донецької області для придбання житла )</t>
  </si>
  <si>
    <t>виготовлення проектно - кошторисної документації для проведення термосанації будівлі школи за адресою: вул. Соборна, 18 та вул. Рибіна,1</t>
  </si>
  <si>
    <t>капітальний ремонт спортивного міні майданчика для Дружківської загальноосвітньої школи І- ІІІ ступенів №7 Дружківської міської ради, розташованої за адресою: м. Дружківка, вул. Космонавтів,37</t>
  </si>
  <si>
    <t xml:space="preserve">придбання холодильника для комунального некомерційного підприємства «Центральна міська клінічна лікарня» </t>
  </si>
  <si>
    <t xml:space="preserve">придбання аналізатора для комунального некомерційного підприємства «Центральна міська клінічна лікарня» </t>
  </si>
  <si>
    <t xml:space="preserve">придбання двох комутаторів  для комунального некомерційного підприємства «Центральна міська клінічна лікарня» </t>
  </si>
  <si>
    <t xml:space="preserve">придбання  двох штук електричних водяних бань  комунального некомерційного підприємства «Центральна міська клінічна лікарня» </t>
  </si>
  <si>
    <t>коригування проектно-кошторисної документації проекту: «капітальний ремонт будівель комунального некомерційного підприємства «Центральна міська клінічна лікарня» : «Корпус №1», «Корпус №2», «Корпус №5» з благоустроєм території, розташованих за адресою: Донецька область м.Дружківка вул.Короленка,12»</t>
  </si>
  <si>
    <t xml:space="preserve">проведення капітального ремонту будівель комунального некомерційного підприємства «Центральна міська клінічна лікарня» : «Корпус №1», «Корпус №2», «Корпус №5» з благоустроєм території </t>
  </si>
  <si>
    <t xml:space="preserve">капітальний ремонт апарату рентгенологічного комунального некомерційного підприємства «Центральна міська клінічна лікарня» </t>
  </si>
  <si>
    <t>придбання комутатору для комунального некомерційного підприємства «Дружківська міська лікарня №2»</t>
  </si>
  <si>
    <t>придбання аквадистилятора Д4м  для клінічно-діагностична лабораторії для комунального некомерційного підприємства  «Дружківська міська лікарня №2»</t>
  </si>
  <si>
    <t>придбання пристрою для фотохімічної обробки рентгенівської плівки із сушкою УФОРП для комунального некомерційного підприємства  «Дружківська міська лікарня №2»</t>
  </si>
  <si>
    <t>придбання професійної пральної машини для комунального некомерційного підприємства  «Дружківська міська лікарня №2»</t>
  </si>
  <si>
    <t xml:space="preserve">придбання аквадистилятора електричного ДЄ-10 М для лабораторії   комунального некомерційного підприємства «Центральна міська клінічна лікарня» </t>
  </si>
  <si>
    <t>придбання 9 одиниць комп’ютерної техніки для загальноосвітньої школи №1</t>
  </si>
  <si>
    <t>Капітальний ремонт благоустрою загальноосвітньої школи І- ІІІ ступенів №17 Дружківської міської ради, розташованої за адресою: м. Дружківка, вул. Козацька, 86. Коригування.</t>
  </si>
  <si>
    <t>капітальний ремонт котельні навчально- виховного комплексу №4</t>
  </si>
  <si>
    <t>капітальний ремонт м*якої покрівлі  навчально- виховного комплексу №3</t>
  </si>
  <si>
    <t xml:space="preserve"> Субвенція з обласного бюджету на здійснення переданих видатків у сфері охорони здоров*я за рахунок  коштів медичної субвенції (для медичного обслуговування внутрішньо- переміщених осіб)</t>
  </si>
  <si>
    <t xml:space="preserve">придбання комп*ютерного обладнання </t>
  </si>
  <si>
    <t>придбання комп’ютера для загальноосвітньої школи №12</t>
  </si>
  <si>
    <t>Інші субвенції з місцевого бюджету ( на надання матеріальної допомоги особам з інвалідністю внаслідок війни з числа учасників антитерористичної операції  та членам сімей загиблих учасників антитерористичної операції)</t>
  </si>
  <si>
    <t>капітальний ремонт  туалетів І поверху позашкільного навчального закладу «Центр дитячої та юнацької творчості Дружківської міської ради Донецької області»</t>
  </si>
  <si>
    <t>капітальний ремонт з  тепловою ізоляцією горища будівлі управління, розташованої за адресою:  вул. Машинобудівників,64 м. Дружківка</t>
  </si>
  <si>
    <t>капітальний ремонт (технічне переоснащення) внутрішньої системи опалення Палацу спорту по вул. Соборна м. Дружківка</t>
  </si>
  <si>
    <t>виконання технічного обстеження об’єкту окремих елементів стадіону по вул. Соборна, 4  м. Дружківка</t>
  </si>
  <si>
    <t>від 25.09.2019 № 762-11</t>
  </si>
  <si>
    <t>від  25.09.2019 № 7/62-11</t>
  </si>
  <si>
    <t>7/62-11</t>
  </si>
  <si>
    <t>від 25.09.2019 № 7/62-11</t>
  </si>
  <si>
    <t xml:space="preserve"> від 25.09.2019 № 7/62-11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</si>
</sst>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&quot;грн.&quot;_-;\-* #,##0&quot;грн.&quot;_-;_-* &quot;-&quot;&quot;грн.&quot;_-;_-@_-"/>
    <numFmt numFmtId="181" formatCode="_-* #,##0_г_р_н_._-;\-* #,##0_г_р_н_._-;_-* &quot;-&quot;_г_р_н_._-;_-@_-"/>
    <numFmt numFmtId="182" formatCode="_-* #,##0.00&quot;грн.&quot;_-;\-* #,##0.00&quot;грн.&quot;_-;_-* &quot;-&quot;??&quot;грн.&quot;_-;_-@_-"/>
    <numFmt numFmtId="183" formatCode="_-* #,##0.00_г_р_н_._-;\-* #,##0.00_г_р_н_._-;_-* &quot;-&quot;??_г_р_н_._-;_-@_-"/>
    <numFmt numFmtId="184" formatCode="0.0"/>
    <numFmt numFmtId="185" formatCode="0.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  <numFmt numFmtId="209" formatCode="#.0#####;&quot;-&quot;#.0#####;"/>
    <numFmt numFmtId="210" formatCode="0.0#####;&quot;-&quot;0.0#####;"/>
    <numFmt numFmtId="211" formatCode="0.0#####;&quot;-&quot;0.0####;"/>
    <numFmt numFmtId="212" formatCode="0.0#####;&quot;-&quot;0.0###;"/>
    <numFmt numFmtId="213" formatCode="0.0#####;&quot;-&quot;0.0##;"/>
    <numFmt numFmtId="214" formatCode="0.0#####;&quot;-&quot;0.0######;"/>
    <numFmt numFmtId="215" formatCode="0.0#####;&quot;-&quot;0.0#######;"/>
    <numFmt numFmtId="216" formatCode="0.0#####;\-0.0#####"/>
    <numFmt numFmtId="217" formatCode="0.0#####;&quot;-&quot;0.0########;"/>
    <numFmt numFmtId="218" formatCode="0.0#####;&quot;-&quot;0.0#########;"/>
    <numFmt numFmtId="219" formatCode="#,##0.0"/>
    <numFmt numFmtId="220" formatCode="_-* #,##0.0_г_р_н_._-;\-* #,##0.0_г_р_н_._-;_-* &quot;-&quot;??_г_р_н_._-;_-@_-"/>
    <numFmt numFmtId="221" formatCode="#,##0.000"/>
    <numFmt numFmtId="222" formatCode="_-* #,##0_г_р_н_._-;\-* #,##0_г_р_н_._-;_-* &quot;-&quot;??_г_р_н_._-;_-@_-"/>
    <numFmt numFmtId="223" formatCode="_-* #,##0.0\ _₽_-;\-* #,##0.0\ _₽_-;_-* &quot;-&quot;?\ _₽_-;_-@_-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7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>
      <alignment vertical="top"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0" fillId="0" borderId="0" xfId="0" applyFont="1" applyAlignment="1">
      <alignment horizontal="left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60" fillId="0" borderId="10" xfId="81" applyFont="1" applyBorder="1" applyAlignment="1">
      <alignment horizontal="center" vertical="center" wrapText="1"/>
      <protection/>
    </xf>
    <xf numFmtId="0" fontId="62" fillId="0" borderId="10" xfId="81" applyFont="1" applyBorder="1" applyAlignment="1">
      <alignment horizontal="center" vertical="center" wrapText="1"/>
      <protection/>
    </xf>
    <xf numFmtId="0" fontId="11" fillId="0" borderId="0" xfId="82" applyFont="1">
      <alignment/>
      <protection/>
    </xf>
    <xf numFmtId="0" fontId="11" fillId="0" borderId="0" xfId="82" applyFont="1" applyAlignment="1">
      <alignment horizontal="right"/>
      <protection/>
    </xf>
    <xf numFmtId="0" fontId="60" fillId="0" borderId="10" xfId="81" applyFont="1" applyBorder="1" applyAlignment="1" quotePrefix="1">
      <alignment horizontal="center" vertical="center" wrapText="1"/>
      <protection/>
    </xf>
    <xf numFmtId="2" fontId="60" fillId="0" borderId="10" xfId="81" applyNumberFormat="1" applyFont="1" applyBorder="1" applyAlignment="1">
      <alignment horizontal="center" vertical="center" wrapText="1"/>
      <protection/>
    </xf>
    <xf numFmtId="2" fontId="60" fillId="0" borderId="10" xfId="81" applyNumberFormat="1" applyFont="1" applyBorder="1" applyAlignment="1" quotePrefix="1">
      <alignment horizontal="center" vertical="center" wrapText="1"/>
      <protection/>
    </xf>
    <xf numFmtId="2" fontId="60" fillId="33" borderId="10" xfId="81" applyNumberFormat="1" applyFont="1" applyFill="1" applyBorder="1" applyAlignment="1">
      <alignment horizontal="center" vertical="center" wrapText="1"/>
      <protection/>
    </xf>
    <xf numFmtId="0" fontId="60" fillId="33" borderId="10" xfId="81" applyFont="1" applyFill="1" applyBorder="1" applyAlignment="1">
      <alignment horizontal="center" vertical="center" wrapText="1"/>
      <protection/>
    </xf>
    <xf numFmtId="0" fontId="60" fillId="33" borderId="10" xfId="81" applyFont="1" applyFill="1" applyBorder="1" applyAlignment="1" quotePrefix="1">
      <alignment horizontal="center" vertical="center" wrapText="1"/>
      <protection/>
    </xf>
    <xf numFmtId="2" fontId="60" fillId="33" borderId="10" xfId="81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71" fontId="5" fillId="0" borderId="0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1" fillId="0" borderId="0" xfId="77" applyFont="1">
      <alignment/>
      <protection/>
    </xf>
    <xf numFmtId="0" fontId="11" fillId="0" borderId="0" xfId="77" applyFont="1" applyAlignment="1">
      <alignment horizontal="right"/>
      <protection/>
    </xf>
    <xf numFmtId="0" fontId="62" fillId="0" borderId="10" xfId="60" applyFont="1" applyBorder="1" applyAlignment="1">
      <alignment horizontal="center" vertical="center" wrapText="1"/>
      <protection/>
    </xf>
    <xf numFmtId="0" fontId="62" fillId="33" borderId="10" xfId="60" applyFont="1" applyFill="1" applyBorder="1" applyAlignment="1">
      <alignment horizontal="center" vertical="center" wrapText="1"/>
      <protection/>
    </xf>
    <xf numFmtId="0" fontId="60" fillId="0" borderId="10" xfId="81" applyFont="1" applyBorder="1" applyAlignment="1">
      <alignment horizontal="center" vertical="center"/>
      <protection/>
    </xf>
    <xf numFmtId="0" fontId="62" fillId="0" borderId="10" xfId="81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5" fillId="0" borderId="11" xfId="0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62" fillId="0" borderId="10" xfId="81" applyFont="1" applyBorder="1" applyAlignment="1" quotePrefix="1">
      <alignment horizontal="center" vertical="center" wrapText="1"/>
      <protection/>
    </xf>
    <xf numFmtId="2" fontId="62" fillId="0" borderId="10" xfId="81" applyNumberFormat="1" applyFont="1" applyBorder="1" applyAlignment="1" quotePrefix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63" fillId="0" borderId="10" xfId="81" applyFont="1" applyBorder="1" applyAlignment="1">
      <alignment horizontal="center" vertical="center" wrapText="1"/>
      <protection/>
    </xf>
    <xf numFmtId="0" fontId="64" fillId="0" borderId="10" xfId="81" applyFont="1" applyBorder="1" applyAlignment="1">
      <alignment horizontal="center" vertical="center" wrapText="1"/>
      <protection/>
    </xf>
    <xf numFmtId="0" fontId="64" fillId="0" borderId="0" xfId="81" applyFont="1" applyAlignment="1">
      <alignment horizontal="center"/>
      <protection/>
    </xf>
    <xf numFmtId="0" fontId="3" fillId="0" borderId="0" xfId="0" applyFont="1" applyAlignment="1">
      <alignment horizontal="left" vertical="top"/>
    </xf>
    <xf numFmtId="0" fontId="61" fillId="0" borderId="0" xfId="0" applyFont="1" applyAlignment="1">
      <alignment horizontal="left" vertical="top"/>
    </xf>
    <xf numFmtId="0" fontId="3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3" fontId="6" fillId="0" borderId="10" xfId="97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83" fontId="18" fillId="0" borderId="13" xfId="97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3" fontId="5" fillId="0" borderId="13" xfId="97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3" fontId="5" fillId="0" borderId="10" xfId="97" applyFont="1" applyBorder="1" applyAlignment="1">
      <alignment horizontal="center" vertical="center" wrapText="1"/>
    </xf>
    <xf numFmtId="2" fontId="63" fillId="0" borderId="10" xfId="81" applyNumberFormat="1" applyFont="1" applyBorder="1" applyAlignment="1" quotePrefix="1">
      <alignment horizontal="center" vertical="center" wrapText="1"/>
      <protection/>
    </xf>
    <xf numFmtId="183" fontId="6" fillId="0" borderId="10" xfId="97" applyFont="1" applyBorder="1" applyAlignment="1" quotePrefix="1">
      <alignment horizontal="center" vertical="center" wrapText="1"/>
    </xf>
    <xf numFmtId="183" fontId="18" fillId="0" borderId="10" xfId="97" applyFont="1" applyBorder="1" applyAlignment="1">
      <alignment horizontal="center" vertical="center" wrapText="1"/>
    </xf>
    <xf numFmtId="183" fontId="5" fillId="34" borderId="10" xfId="97" applyFont="1" applyFill="1" applyBorder="1" applyAlignment="1">
      <alignment horizontal="center" vertical="center" wrapText="1"/>
    </xf>
    <xf numFmtId="0" fontId="64" fillId="34" borderId="13" xfId="0" applyFont="1" applyFill="1" applyBorder="1" applyAlignment="1">
      <alignment horizontal="center" vertical="center" wrapText="1"/>
    </xf>
    <xf numFmtId="49" fontId="64" fillId="0" borderId="10" xfId="81" applyNumberFormat="1" applyFont="1" applyBorder="1" applyAlignment="1">
      <alignment horizontal="center" vertical="center" wrapText="1"/>
      <protection/>
    </xf>
    <xf numFmtId="183" fontId="19" fillId="0" borderId="10" xfId="97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3" fillId="0" borderId="10" xfId="81" applyFont="1" applyBorder="1" applyAlignment="1" quotePrefix="1">
      <alignment horizontal="center" vertical="center" wrapText="1"/>
      <protection/>
    </xf>
    <xf numFmtId="219" fontId="6" fillId="0" borderId="10" xfId="50" applyNumberFormat="1" applyFont="1" applyBorder="1" applyAlignment="1">
      <alignment horizontal="center" vertical="center" wrapText="1"/>
      <protection/>
    </xf>
    <xf numFmtId="183" fontId="20" fillId="0" borderId="10" xfId="97" applyFont="1" applyBorder="1" applyAlignment="1">
      <alignment horizontal="center" vertical="center" wrapText="1"/>
    </xf>
    <xf numFmtId="183" fontId="21" fillId="0" borderId="10" xfId="97" applyFont="1" applyBorder="1" applyAlignment="1">
      <alignment horizontal="center" vertical="center" wrapText="1"/>
    </xf>
    <xf numFmtId="219" fontId="5" fillId="0" borderId="10" xfId="50" applyNumberFormat="1" applyFont="1" applyBorder="1" applyAlignment="1">
      <alignment horizontal="center" vertical="center" wrapText="1"/>
      <protection/>
    </xf>
    <xf numFmtId="183" fontId="22" fillId="0" borderId="10" xfId="97" applyFont="1" applyBorder="1" applyAlignment="1">
      <alignment horizontal="center" vertical="center" wrapText="1"/>
    </xf>
    <xf numFmtId="219" fontId="5" fillId="0" borderId="15" xfId="50" applyNumberFormat="1" applyFont="1" applyBorder="1" applyAlignment="1">
      <alignment horizontal="center" vertical="center" wrapText="1"/>
      <protection/>
    </xf>
    <xf numFmtId="183" fontId="21" fillId="0" borderId="15" xfId="97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83" fontId="6" fillId="0" borderId="15" xfId="97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19" fontId="5" fillId="0" borderId="11" xfId="50" applyNumberFormat="1" applyFont="1" applyBorder="1" applyAlignment="1">
      <alignment horizontal="center" vertical="center" wrapText="1"/>
      <protection/>
    </xf>
    <xf numFmtId="219" fontId="5" fillId="0" borderId="16" xfId="50" applyNumberFormat="1" applyFont="1" applyBorder="1" applyAlignment="1">
      <alignment horizontal="center" vertical="center" wrapText="1"/>
      <protection/>
    </xf>
    <xf numFmtId="183" fontId="20" fillId="0" borderId="10" xfId="97" applyFont="1" applyBorder="1" applyAlignment="1">
      <alignment horizontal="center" vertical="center"/>
    </xf>
    <xf numFmtId="209" fontId="5" fillId="0" borderId="0" xfId="0" applyNumberFormat="1" applyFont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4" fillId="0" borderId="0" xfId="81" applyFont="1" applyAlignment="1">
      <alignment horizontal="left"/>
      <protection/>
    </xf>
    <xf numFmtId="0" fontId="3" fillId="35" borderId="0" xfId="0" applyFont="1" applyFill="1" applyAlignment="1">
      <alignment horizontal="left" vertical="center"/>
    </xf>
    <xf numFmtId="0" fontId="1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Alignment="1">
      <alignment/>
    </xf>
    <xf numFmtId="21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83" fontId="3" fillId="0" borderId="10" xfId="97" applyFont="1" applyBorder="1" applyAlignment="1">
      <alignment horizontal="center" vertical="center"/>
    </xf>
    <xf numFmtId="219" fontId="3" fillId="0" borderId="10" xfId="0" applyNumberFormat="1" applyFont="1" applyBorder="1" applyAlignment="1">
      <alignment horizontal="center" vertical="center" wrapText="1"/>
    </xf>
    <xf numFmtId="183" fontId="62" fillId="0" borderId="10" xfId="97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20" fontId="3" fillId="35" borderId="10" xfId="97" applyNumberFormat="1" applyFont="1" applyFill="1" applyBorder="1" applyAlignment="1">
      <alignment horizontal="center" vertical="center" wrapText="1"/>
    </xf>
    <xf numFmtId="220" fontId="3" fillId="0" borderId="10" xfId="97" applyNumberFormat="1" applyFont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219" fontId="22" fillId="0" borderId="10" xfId="50" applyNumberFormat="1" applyFont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4" fillId="0" borderId="10" xfId="81" applyFont="1" applyBorder="1" applyAlignment="1" quotePrefix="1">
      <alignment horizontal="center" vertical="center" wrapText="1"/>
      <protection/>
    </xf>
    <xf numFmtId="2" fontId="64" fillId="0" borderId="10" xfId="81" applyNumberFormat="1" applyFont="1" applyBorder="1" applyAlignment="1" quotePrefix="1">
      <alignment horizontal="center" vertical="center" wrapText="1"/>
      <protection/>
    </xf>
    <xf numFmtId="183" fontId="22" fillId="0" borderId="15" xfId="97" applyFont="1" applyBorder="1" applyAlignment="1">
      <alignment horizontal="center" vertical="center" wrapText="1"/>
    </xf>
    <xf numFmtId="0" fontId="60" fillId="33" borderId="10" xfId="81" applyFont="1" applyFill="1" applyBorder="1" applyAlignment="1">
      <alignment horizontal="center" vertical="center"/>
      <protection/>
    </xf>
    <xf numFmtId="183" fontId="62" fillId="0" borderId="10" xfId="95" applyFont="1" applyBorder="1" applyAlignment="1">
      <alignment horizontal="center" vertical="center"/>
    </xf>
    <xf numFmtId="0" fontId="60" fillId="34" borderId="0" xfId="81" applyFont="1" applyFill="1" applyBorder="1" applyAlignment="1">
      <alignment horizontal="center" vertical="center" wrapText="1"/>
      <protection/>
    </xf>
    <xf numFmtId="0" fontId="60" fillId="34" borderId="0" xfId="81" applyFont="1" applyFill="1" applyBorder="1" applyAlignment="1" quotePrefix="1">
      <alignment horizontal="center" vertical="center" wrapText="1"/>
      <protection/>
    </xf>
    <xf numFmtId="2" fontId="60" fillId="34" borderId="0" xfId="81" applyNumberFormat="1" applyFont="1" applyFill="1" applyBorder="1" applyAlignment="1">
      <alignment horizontal="center" vertical="center" wrapText="1"/>
      <protection/>
    </xf>
    <xf numFmtId="2" fontId="60" fillId="34" borderId="0" xfId="81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64" fillId="0" borderId="15" xfId="81" applyFont="1" applyBorder="1" applyAlignment="1" quotePrefix="1">
      <alignment horizontal="center" vertical="center" wrapText="1"/>
      <protection/>
    </xf>
    <xf numFmtId="2" fontId="64" fillId="0" borderId="15" xfId="81" applyNumberFormat="1" applyFont="1" applyBorder="1" applyAlignment="1" quotePrefix="1">
      <alignment horizontal="center" vertical="center" wrapText="1"/>
      <protection/>
    </xf>
    <xf numFmtId="0" fontId="60" fillId="0" borderId="0" xfId="0" applyFont="1" applyAlignment="1">
      <alignment horizontal="center" vertical="center"/>
    </xf>
    <xf numFmtId="0" fontId="62" fillId="0" borderId="10" xfId="84" applyFont="1" applyBorder="1" applyAlignment="1">
      <alignment horizontal="center" vertical="center" wrapText="1"/>
      <protection/>
    </xf>
    <xf numFmtId="0" fontId="62" fillId="33" borderId="10" xfId="84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65" fillId="34" borderId="0" xfId="81" applyFont="1" applyFill="1" applyBorder="1" applyAlignment="1">
      <alignment horizontal="center" vertical="center"/>
      <protection/>
    </xf>
    <xf numFmtId="0" fontId="65" fillId="34" borderId="0" xfId="81" applyFont="1" applyFill="1" applyBorder="1" applyAlignment="1">
      <alignment vertical="center" wrapText="1"/>
      <protection/>
    </xf>
    <xf numFmtId="2" fontId="65" fillId="34" borderId="0" xfId="81" applyNumberFormat="1" applyFont="1" applyFill="1" applyBorder="1" applyAlignment="1">
      <alignment vertical="center"/>
      <protection/>
    </xf>
    <xf numFmtId="4" fontId="62" fillId="0" borderId="10" xfId="81" applyNumberFormat="1" applyFont="1" applyBorder="1" applyAlignment="1">
      <alignment horizontal="center" vertical="center" wrapText="1"/>
      <protection/>
    </xf>
    <xf numFmtId="4" fontId="62" fillId="33" borderId="10" xfId="81" applyNumberFormat="1" applyFont="1" applyFill="1" applyBorder="1" applyAlignment="1">
      <alignment horizontal="center" vertical="center"/>
      <protection/>
    </xf>
    <xf numFmtId="4" fontId="62" fillId="33" borderId="10" xfId="81" applyNumberFormat="1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1" fontId="62" fillId="0" borderId="10" xfId="81" applyNumberFormat="1" applyFont="1" applyBorder="1" applyAlignment="1">
      <alignment horizontal="center" vertical="center"/>
      <protection/>
    </xf>
    <xf numFmtId="183" fontId="62" fillId="33" borderId="10" xfId="95" applyFont="1" applyFill="1" applyBorder="1" applyAlignment="1">
      <alignment horizontal="center" vertical="center"/>
    </xf>
    <xf numFmtId="2" fontId="62" fillId="0" borderId="15" xfId="81" applyNumberFormat="1" applyFont="1" applyBorder="1" applyAlignment="1" quotePrefix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62" fillId="0" borderId="15" xfId="81" applyFont="1" applyBorder="1" applyAlignment="1" quotePrefix="1">
      <alignment horizontal="center" vertical="center" wrapText="1"/>
      <protection/>
    </xf>
    <xf numFmtId="209" fontId="3" fillId="0" borderId="0" xfId="0" applyNumberFormat="1" applyFont="1" applyAlignment="1">
      <alignment horizontal="left"/>
    </xf>
    <xf numFmtId="183" fontId="5" fillId="0" borderId="15" xfId="97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184" fontId="13" fillId="0" borderId="0" xfId="0" applyNumberFormat="1" applyFont="1" applyBorder="1" applyAlignment="1">
      <alignment horizontal="center" vertical="center" wrapText="1"/>
    </xf>
    <xf numFmtId="184" fontId="3" fillId="34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84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4" fontId="13" fillId="34" borderId="10" xfId="0" applyNumberFormat="1" applyFont="1" applyFill="1" applyBorder="1" applyAlignment="1">
      <alignment horizontal="center" vertical="center" wrapText="1"/>
    </xf>
    <xf numFmtId="0" fontId="62" fillId="34" borderId="10" xfId="81" applyFont="1" applyFill="1" applyBorder="1" applyAlignment="1" quotePrefix="1">
      <alignment horizontal="center" vertical="center" wrapText="1"/>
      <protection/>
    </xf>
    <xf numFmtId="2" fontId="62" fillId="34" borderId="10" xfId="81" applyNumberFormat="1" applyFont="1" applyFill="1" applyBorder="1" applyAlignment="1" quotePrefix="1">
      <alignment horizontal="center" vertical="center" wrapText="1"/>
      <protection/>
    </xf>
    <xf numFmtId="0" fontId="5" fillId="34" borderId="0" xfId="0" applyFont="1" applyFill="1" applyAlignment="1">
      <alignment/>
    </xf>
    <xf numFmtId="49" fontId="62" fillId="0" borderId="10" xfId="81" applyNumberFormat="1" applyFont="1" applyBorder="1" applyAlignment="1" quotePrefix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13" fillId="34" borderId="10" xfId="0" applyFont="1" applyFill="1" applyBorder="1" applyAlignment="1">
      <alignment horizontal="center" vertical="center"/>
    </xf>
    <xf numFmtId="2" fontId="14" fillId="34" borderId="10" xfId="82" applyNumberFormat="1" applyFont="1" applyFill="1" applyBorder="1" applyAlignment="1" quotePrefix="1">
      <alignment horizontal="center" vertical="center" wrapText="1"/>
      <protection/>
    </xf>
    <xf numFmtId="49" fontId="14" fillId="34" borderId="10" xfId="82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62" fillId="0" borderId="0" xfId="81" applyFont="1" applyAlignment="1">
      <alignment horizontal="left"/>
      <protection/>
    </xf>
    <xf numFmtId="0" fontId="62" fillId="0" borderId="0" xfId="81" applyFont="1" applyAlignment="1">
      <alignment horizontal="center"/>
      <protection/>
    </xf>
    <xf numFmtId="2" fontId="62" fillId="33" borderId="10" xfId="81" applyNumberFormat="1" applyFont="1" applyFill="1" applyBorder="1" applyAlignment="1">
      <alignment horizontal="center" vertical="center" wrapText="1"/>
      <protection/>
    </xf>
    <xf numFmtId="2" fontId="62" fillId="0" borderId="10" xfId="81" applyNumberFormat="1" applyFont="1" applyBorder="1" applyAlignment="1">
      <alignment horizontal="center" vertical="center" wrapText="1"/>
      <protection/>
    </xf>
    <xf numFmtId="0" fontId="64" fillId="34" borderId="14" xfId="0" applyFont="1" applyFill="1" applyBorder="1" applyAlignment="1">
      <alignment horizontal="center" vertical="center" wrapText="1"/>
    </xf>
    <xf numFmtId="183" fontId="60" fillId="33" borderId="10" xfId="95" applyFont="1" applyFill="1" applyBorder="1" applyAlignment="1">
      <alignment horizontal="center" vertical="center"/>
    </xf>
    <xf numFmtId="183" fontId="60" fillId="0" borderId="10" xfId="95" applyFont="1" applyBorder="1" applyAlignment="1">
      <alignment horizontal="center" vertical="center"/>
    </xf>
    <xf numFmtId="0" fontId="62" fillId="0" borderId="10" xfId="81" applyNumberFormat="1" applyFont="1" applyBorder="1" applyAlignment="1" quotePrefix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4" fillId="0" borderId="0" xfId="77" applyFont="1" applyAlignment="1">
      <alignment horizontal="center"/>
      <protection/>
    </xf>
    <xf numFmtId="0" fontId="11" fillId="0" borderId="0" xfId="77" applyFont="1" applyAlignment="1">
      <alignment horizontal="center"/>
      <protection/>
    </xf>
    <xf numFmtId="0" fontId="62" fillId="0" borderId="15" xfId="60" applyFont="1" applyBorder="1" applyAlignment="1">
      <alignment horizontal="center" vertical="center" wrapText="1"/>
      <protection/>
    </xf>
    <xf numFmtId="0" fontId="62" fillId="0" borderId="18" xfId="60" applyFont="1" applyBorder="1" applyAlignment="1">
      <alignment horizontal="center" vertical="center" wrapText="1"/>
      <protection/>
    </xf>
    <xf numFmtId="0" fontId="62" fillId="0" borderId="13" xfId="60" applyFont="1" applyBorder="1" applyAlignment="1">
      <alignment horizontal="center" vertical="center" wrapText="1"/>
      <protection/>
    </xf>
    <xf numFmtId="0" fontId="62" fillId="33" borderId="15" xfId="60" applyFont="1" applyFill="1" applyBorder="1" applyAlignment="1">
      <alignment horizontal="center" vertical="center" wrapText="1"/>
      <protection/>
    </xf>
    <xf numFmtId="0" fontId="62" fillId="33" borderId="18" xfId="60" applyFont="1" applyFill="1" applyBorder="1" applyAlignment="1">
      <alignment horizontal="center" vertical="center" wrapText="1"/>
      <protection/>
    </xf>
    <xf numFmtId="0" fontId="62" fillId="33" borderId="13" xfId="60" applyFont="1" applyFill="1" applyBorder="1" applyAlignment="1">
      <alignment horizontal="center" vertical="center" wrapText="1"/>
      <protection/>
    </xf>
    <xf numFmtId="0" fontId="62" fillId="0" borderId="19" xfId="60" applyFont="1" applyBorder="1" applyAlignment="1">
      <alignment horizontal="center" vertical="center" wrapText="1"/>
      <protection/>
    </xf>
    <xf numFmtId="0" fontId="62" fillId="0" borderId="11" xfId="60" applyFont="1" applyBorder="1" applyAlignment="1">
      <alignment horizontal="center" vertical="center" wrapText="1"/>
      <protection/>
    </xf>
    <xf numFmtId="4" fontId="62" fillId="0" borderId="19" xfId="81" applyNumberFormat="1" applyFont="1" applyBorder="1" applyAlignment="1">
      <alignment horizontal="center" vertical="center"/>
      <protection/>
    </xf>
    <xf numFmtId="4" fontId="62" fillId="0" borderId="20" xfId="81" applyNumberFormat="1" applyFont="1" applyBorder="1" applyAlignment="1">
      <alignment horizontal="center" vertical="center"/>
      <protection/>
    </xf>
    <xf numFmtId="4" fontId="62" fillId="0" borderId="11" xfId="81" applyNumberFormat="1" applyFont="1" applyBorder="1" applyAlignment="1">
      <alignment horizontal="center" vertical="center"/>
      <protection/>
    </xf>
    <xf numFmtId="0" fontId="62" fillId="0" borderId="10" xfId="84" applyFont="1" applyBorder="1" applyAlignment="1">
      <alignment horizontal="center" vertical="center" wrapText="1"/>
      <protection/>
    </xf>
    <xf numFmtId="0" fontId="62" fillId="33" borderId="10" xfId="84" applyFont="1" applyFill="1" applyBorder="1" applyAlignment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82" applyFont="1" applyAlignment="1">
      <alignment horizontal="center"/>
      <protection/>
    </xf>
    <xf numFmtId="0" fontId="11" fillId="0" borderId="0" xfId="82" applyFont="1" applyAlignment="1">
      <alignment horizontal="center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210" fontId="3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64" fillId="0" borderId="15" xfId="81" applyFont="1" applyBorder="1" applyAlignment="1" quotePrefix="1">
      <alignment horizontal="center" vertical="center" wrapText="1"/>
      <protection/>
    </xf>
    <xf numFmtId="0" fontId="64" fillId="0" borderId="18" xfId="81" applyFont="1" applyBorder="1" applyAlignment="1" quotePrefix="1">
      <alignment horizontal="center" vertical="center" wrapText="1"/>
      <protection/>
    </xf>
    <xf numFmtId="0" fontId="64" fillId="0" borderId="13" xfId="81" applyFont="1" applyBorder="1" applyAlignment="1" quotePrefix="1">
      <alignment horizontal="center" vertical="center" wrapText="1"/>
      <protection/>
    </xf>
    <xf numFmtId="2" fontId="64" fillId="0" borderId="15" xfId="81" applyNumberFormat="1" applyFont="1" applyBorder="1" applyAlignment="1" quotePrefix="1">
      <alignment horizontal="center" vertical="center" wrapText="1"/>
      <protection/>
    </xf>
    <xf numFmtId="2" fontId="64" fillId="0" borderId="18" xfId="81" applyNumberFormat="1" applyFont="1" applyBorder="1" applyAlignment="1" quotePrefix="1">
      <alignment horizontal="center" vertical="center" wrapText="1"/>
      <protection/>
    </xf>
    <xf numFmtId="2" fontId="64" fillId="0" borderId="13" xfId="81" applyNumberFormat="1" applyFont="1" applyBorder="1" applyAlignment="1" quotePrefix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" fontId="62" fillId="0" borderId="15" xfId="81" applyNumberFormat="1" applyFont="1" applyBorder="1" applyAlignment="1" quotePrefix="1">
      <alignment horizontal="center" vertical="center" wrapText="1"/>
      <protection/>
    </xf>
    <xf numFmtId="2" fontId="62" fillId="0" borderId="18" xfId="81" applyNumberFormat="1" applyFont="1" applyBorder="1" applyAlignment="1" quotePrefix="1">
      <alignment horizontal="center" vertical="center" wrapText="1"/>
      <protection/>
    </xf>
    <xf numFmtId="2" fontId="62" fillId="0" borderId="13" xfId="81" applyNumberFormat="1" applyFont="1" applyBorder="1" applyAlignment="1" quotePrefix="1">
      <alignment horizontal="center" vertical="center" wrapText="1"/>
      <protection/>
    </xf>
    <xf numFmtId="2" fontId="64" fillId="0" borderId="10" xfId="81" applyNumberFormat="1" applyFont="1" applyBorder="1" applyAlignment="1" quotePrefix="1">
      <alignment horizontal="center" vertical="center" wrapText="1"/>
      <protection/>
    </xf>
    <xf numFmtId="0" fontId="62" fillId="0" borderId="15" xfId="81" applyFont="1" applyBorder="1" applyAlignment="1" quotePrefix="1">
      <alignment horizontal="center" vertical="center" wrapText="1"/>
      <protection/>
    </xf>
    <xf numFmtId="0" fontId="62" fillId="0" borderId="18" xfId="81" applyFont="1" applyBorder="1" applyAlignment="1" quotePrefix="1">
      <alignment horizontal="center" vertical="center" wrapText="1"/>
      <protection/>
    </xf>
    <xf numFmtId="0" fontId="62" fillId="0" borderId="13" xfId="81" applyFont="1" applyBorder="1" applyAlignment="1" quotePrefix="1">
      <alignment horizontal="center" vertical="center" wrapText="1"/>
      <protection/>
    </xf>
    <xf numFmtId="49" fontId="64" fillId="0" borderId="15" xfId="81" applyNumberFormat="1" applyFont="1" applyBorder="1" applyAlignment="1">
      <alignment horizontal="center" vertical="center" wrapText="1"/>
      <protection/>
    </xf>
    <xf numFmtId="49" fontId="64" fillId="0" borderId="18" xfId="81" applyNumberFormat="1" applyFont="1" applyBorder="1" applyAlignment="1">
      <alignment horizontal="center" vertical="center" wrapText="1"/>
      <protection/>
    </xf>
    <xf numFmtId="49" fontId="64" fillId="0" borderId="13" xfId="81" applyNumberFormat="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4" fillId="0" borderId="15" xfId="81" applyFont="1" applyBorder="1" applyAlignment="1">
      <alignment horizontal="center" vertical="center" wrapText="1"/>
      <protection/>
    </xf>
    <xf numFmtId="0" fontId="64" fillId="0" borderId="18" xfId="81" applyFont="1" applyBorder="1" applyAlignment="1">
      <alignment horizontal="center" vertical="center" wrapText="1"/>
      <protection/>
    </xf>
    <xf numFmtId="0" fontId="64" fillId="0" borderId="13" xfId="8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64" fillId="0" borderId="10" xfId="81" applyFont="1" applyBorder="1" applyAlignment="1" quotePrefix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view="pageBreakPreview" zoomScale="60" zoomScalePageLayoutView="0" workbookViewId="0" topLeftCell="A1">
      <selection activeCell="E4" sqref="E4"/>
    </sheetView>
  </sheetViews>
  <sheetFormatPr defaultColWidth="9.00390625" defaultRowHeight="12.75"/>
  <cols>
    <col min="1" max="1" width="15.125" style="0" customWidth="1"/>
    <col min="2" max="2" width="67.75390625" style="0" customWidth="1"/>
    <col min="3" max="3" width="25.25390625" style="0" customWidth="1"/>
    <col min="4" max="4" width="22.625" style="0" customWidth="1"/>
    <col min="5" max="5" width="21.625" style="0" customWidth="1"/>
    <col min="6" max="6" width="20.00390625" style="0" customWidth="1"/>
  </cols>
  <sheetData>
    <row r="1" spans="1:6" ht="15.75">
      <c r="A1" s="26"/>
      <c r="B1" s="26"/>
      <c r="C1" s="26"/>
      <c r="D1" s="26"/>
      <c r="E1" s="28" t="s">
        <v>406</v>
      </c>
      <c r="F1" s="26"/>
    </row>
    <row r="2" spans="1:6" ht="15.75">
      <c r="A2" s="26"/>
      <c r="B2" s="26"/>
      <c r="C2" s="26"/>
      <c r="D2" s="26"/>
      <c r="E2" s="28" t="s">
        <v>8</v>
      </c>
      <c r="F2" s="26"/>
    </row>
    <row r="3" spans="1:6" ht="15.75">
      <c r="A3" s="26"/>
      <c r="B3" s="26"/>
      <c r="C3" s="26"/>
      <c r="D3" s="26"/>
      <c r="E3" s="28" t="s">
        <v>319</v>
      </c>
      <c r="F3" s="26"/>
    </row>
    <row r="4" spans="1:6" ht="15.75">
      <c r="A4" s="26"/>
      <c r="B4" s="26"/>
      <c r="C4" s="26"/>
      <c r="D4" s="26"/>
      <c r="E4" s="28" t="s">
        <v>729</v>
      </c>
      <c r="F4" s="26"/>
    </row>
    <row r="5" spans="1:6" ht="15.75">
      <c r="A5" s="26"/>
      <c r="B5" s="26"/>
      <c r="C5" s="26"/>
      <c r="D5" s="26"/>
      <c r="E5" s="26"/>
      <c r="F5" s="26"/>
    </row>
    <row r="6" spans="1:6" ht="15.75">
      <c r="A6" s="192" t="s">
        <v>459</v>
      </c>
      <c r="B6" s="193"/>
      <c r="C6" s="193"/>
      <c r="D6" s="193"/>
      <c r="E6" s="193"/>
      <c r="F6" s="193"/>
    </row>
    <row r="7" spans="1:6" ht="15.75">
      <c r="A7" s="26"/>
      <c r="B7" s="26"/>
      <c r="C7" s="26"/>
      <c r="D7" s="26"/>
      <c r="E7" s="26"/>
      <c r="F7" s="26" t="s">
        <v>15</v>
      </c>
    </row>
    <row r="8" spans="1:6" ht="12.75" customHeight="1">
      <c r="A8" s="191" t="s">
        <v>373</v>
      </c>
      <c r="B8" s="191" t="s">
        <v>407</v>
      </c>
      <c r="C8" s="195" t="s">
        <v>14</v>
      </c>
      <c r="D8" s="191" t="s">
        <v>5</v>
      </c>
      <c r="E8" s="191" t="s">
        <v>6</v>
      </c>
      <c r="F8" s="191"/>
    </row>
    <row r="9" spans="1:6" ht="12.75" customHeight="1">
      <c r="A9" s="191"/>
      <c r="B9" s="191"/>
      <c r="C9" s="191"/>
      <c r="D9" s="191"/>
      <c r="E9" s="191" t="s">
        <v>14</v>
      </c>
      <c r="F9" s="191" t="s">
        <v>375</v>
      </c>
    </row>
    <row r="10" spans="1:6" ht="29.25" customHeight="1">
      <c r="A10" s="191"/>
      <c r="B10" s="191"/>
      <c r="C10" s="191"/>
      <c r="D10" s="191"/>
      <c r="E10" s="191"/>
      <c r="F10" s="191"/>
    </row>
    <row r="11" spans="1:6" ht="15.75">
      <c r="A11" s="3">
        <v>1</v>
      </c>
      <c r="B11" s="3">
        <v>2</v>
      </c>
      <c r="C11" s="45">
        <v>3</v>
      </c>
      <c r="D11" s="3">
        <v>4</v>
      </c>
      <c r="E11" s="3">
        <v>5</v>
      </c>
      <c r="F11" s="3">
        <v>6</v>
      </c>
    </row>
    <row r="12" spans="1:6" ht="15.75">
      <c r="A12" s="37">
        <v>10000000</v>
      </c>
      <c r="B12" s="15" t="s">
        <v>408</v>
      </c>
      <c r="C12" s="188">
        <v>218418326</v>
      </c>
      <c r="D12" s="189">
        <v>218306926</v>
      </c>
      <c r="E12" s="189">
        <v>111400</v>
      </c>
      <c r="F12" s="189">
        <v>0</v>
      </c>
    </row>
    <row r="13" spans="1:6" ht="36.75" customHeight="1">
      <c r="A13" s="37">
        <v>11000000</v>
      </c>
      <c r="B13" s="15" t="s">
        <v>409</v>
      </c>
      <c r="C13" s="188">
        <v>164619465</v>
      </c>
      <c r="D13" s="189">
        <v>164619465</v>
      </c>
      <c r="E13" s="189">
        <v>0</v>
      </c>
      <c r="F13" s="189">
        <v>0</v>
      </c>
    </row>
    <row r="14" spans="1:6" ht="15.75">
      <c r="A14" s="37">
        <v>11010000</v>
      </c>
      <c r="B14" s="15" t="s">
        <v>410</v>
      </c>
      <c r="C14" s="188">
        <v>163899465</v>
      </c>
      <c r="D14" s="189">
        <v>163899465</v>
      </c>
      <c r="E14" s="189">
        <v>0</v>
      </c>
      <c r="F14" s="189">
        <v>0</v>
      </c>
    </row>
    <row r="15" spans="1:6" ht="31.5">
      <c r="A15" s="38">
        <v>11010100</v>
      </c>
      <c r="B15" s="16" t="s">
        <v>411</v>
      </c>
      <c r="C15" s="148">
        <v>151759465</v>
      </c>
      <c r="D15" s="127">
        <v>151759465</v>
      </c>
      <c r="E15" s="127">
        <v>0</v>
      </c>
      <c r="F15" s="127">
        <v>0</v>
      </c>
    </row>
    <row r="16" spans="1:6" ht="63">
      <c r="A16" s="38">
        <v>11010200</v>
      </c>
      <c r="B16" s="16" t="s">
        <v>412</v>
      </c>
      <c r="C16" s="148">
        <v>8880000</v>
      </c>
      <c r="D16" s="127">
        <v>8880000</v>
      </c>
      <c r="E16" s="127">
        <v>0</v>
      </c>
      <c r="F16" s="127">
        <v>0</v>
      </c>
    </row>
    <row r="17" spans="1:6" ht="31.5">
      <c r="A17" s="38">
        <v>11010400</v>
      </c>
      <c r="B17" s="16" t="s">
        <v>413</v>
      </c>
      <c r="C17" s="148">
        <v>2500000</v>
      </c>
      <c r="D17" s="127">
        <v>2500000</v>
      </c>
      <c r="E17" s="127">
        <v>0</v>
      </c>
      <c r="F17" s="127">
        <v>0</v>
      </c>
    </row>
    <row r="18" spans="1:6" ht="31.5">
      <c r="A18" s="38">
        <v>11010500</v>
      </c>
      <c r="B18" s="16" t="s">
        <v>414</v>
      </c>
      <c r="C18" s="148">
        <v>760000</v>
      </c>
      <c r="D18" s="127">
        <v>760000</v>
      </c>
      <c r="E18" s="127">
        <v>0</v>
      </c>
      <c r="F18" s="127">
        <v>0</v>
      </c>
    </row>
    <row r="19" spans="1:6" ht="15.75">
      <c r="A19" s="37">
        <v>11020000</v>
      </c>
      <c r="B19" s="15" t="s">
        <v>415</v>
      </c>
      <c r="C19" s="188">
        <v>720000</v>
      </c>
      <c r="D19" s="189">
        <v>720000</v>
      </c>
      <c r="E19" s="189">
        <v>0</v>
      </c>
      <c r="F19" s="189">
        <v>0</v>
      </c>
    </row>
    <row r="20" spans="1:6" ht="31.5">
      <c r="A20" s="38">
        <v>11020200</v>
      </c>
      <c r="B20" s="16" t="s">
        <v>416</v>
      </c>
      <c r="C20" s="148">
        <v>720000</v>
      </c>
      <c r="D20" s="127">
        <v>720000</v>
      </c>
      <c r="E20" s="127">
        <v>0</v>
      </c>
      <c r="F20" s="127">
        <v>0</v>
      </c>
    </row>
    <row r="21" spans="1:6" ht="15.75">
      <c r="A21" s="37">
        <v>14000000</v>
      </c>
      <c r="B21" s="15" t="s">
        <v>417</v>
      </c>
      <c r="C21" s="188">
        <v>5281500</v>
      </c>
      <c r="D21" s="189">
        <v>5281500</v>
      </c>
      <c r="E21" s="189">
        <v>0</v>
      </c>
      <c r="F21" s="189">
        <v>0</v>
      </c>
    </row>
    <row r="22" spans="1:6" ht="31.5">
      <c r="A22" s="37">
        <v>14020000</v>
      </c>
      <c r="B22" s="15" t="s">
        <v>530</v>
      </c>
      <c r="C22" s="188">
        <v>375200</v>
      </c>
      <c r="D22" s="189">
        <v>375200</v>
      </c>
      <c r="E22" s="189">
        <v>0</v>
      </c>
      <c r="F22" s="189">
        <v>0</v>
      </c>
    </row>
    <row r="23" spans="1:6" ht="15.75">
      <c r="A23" s="38">
        <v>14021900</v>
      </c>
      <c r="B23" s="16" t="s">
        <v>418</v>
      </c>
      <c r="C23" s="148">
        <v>375200</v>
      </c>
      <c r="D23" s="127">
        <v>375200</v>
      </c>
      <c r="E23" s="127">
        <v>0</v>
      </c>
      <c r="F23" s="127">
        <v>0</v>
      </c>
    </row>
    <row r="24" spans="1:6" ht="31.5">
      <c r="A24" s="37">
        <v>14030000</v>
      </c>
      <c r="B24" s="15" t="s">
        <v>419</v>
      </c>
      <c r="C24" s="188">
        <v>1544500</v>
      </c>
      <c r="D24" s="189">
        <v>1544500</v>
      </c>
      <c r="E24" s="189">
        <v>0</v>
      </c>
      <c r="F24" s="189">
        <v>0</v>
      </c>
    </row>
    <row r="25" spans="1:6" ht="15.75">
      <c r="A25" s="38">
        <v>14031900</v>
      </c>
      <c r="B25" s="16" t="s">
        <v>418</v>
      </c>
      <c r="C25" s="148">
        <v>1544500</v>
      </c>
      <c r="D25" s="127">
        <v>1544500</v>
      </c>
      <c r="E25" s="127">
        <v>0</v>
      </c>
      <c r="F25" s="127">
        <v>0</v>
      </c>
    </row>
    <row r="26" spans="1:6" ht="31.5">
      <c r="A26" s="38">
        <v>14040000</v>
      </c>
      <c r="B26" s="16" t="s">
        <v>531</v>
      </c>
      <c r="C26" s="148">
        <v>3361800</v>
      </c>
      <c r="D26" s="127">
        <v>3361800</v>
      </c>
      <c r="E26" s="127">
        <v>0</v>
      </c>
      <c r="F26" s="127">
        <v>0</v>
      </c>
    </row>
    <row r="27" spans="1:6" ht="15.75">
      <c r="A27" s="37">
        <v>18000000</v>
      </c>
      <c r="B27" s="15" t="s">
        <v>532</v>
      </c>
      <c r="C27" s="188">
        <v>48405961</v>
      </c>
      <c r="D27" s="189">
        <v>48405961</v>
      </c>
      <c r="E27" s="189">
        <v>0</v>
      </c>
      <c r="F27" s="189">
        <v>0</v>
      </c>
    </row>
    <row r="28" spans="1:6" ht="15.75">
      <c r="A28" s="37">
        <v>18010000</v>
      </c>
      <c r="B28" s="15" t="s">
        <v>533</v>
      </c>
      <c r="C28" s="188">
        <v>26421158</v>
      </c>
      <c r="D28" s="189">
        <v>26421158</v>
      </c>
      <c r="E28" s="189">
        <v>0</v>
      </c>
      <c r="F28" s="189">
        <v>0</v>
      </c>
    </row>
    <row r="29" spans="1:6" ht="47.25">
      <c r="A29" s="38">
        <v>18010100</v>
      </c>
      <c r="B29" s="16" t="s">
        <v>534</v>
      </c>
      <c r="C29" s="148">
        <v>25600</v>
      </c>
      <c r="D29" s="127">
        <v>25600</v>
      </c>
      <c r="E29" s="127">
        <v>0</v>
      </c>
      <c r="F29" s="127">
        <v>0</v>
      </c>
    </row>
    <row r="30" spans="1:6" ht="47.25">
      <c r="A30" s="38">
        <v>18010200</v>
      </c>
      <c r="B30" s="16" t="s">
        <v>535</v>
      </c>
      <c r="C30" s="148">
        <v>186000</v>
      </c>
      <c r="D30" s="127">
        <v>186000</v>
      </c>
      <c r="E30" s="127">
        <v>0</v>
      </c>
      <c r="F30" s="127">
        <v>0</v>
      </c>
    </row>
    <row r="31" spans="1:6" ht="47.25">
      <c r="A31" s="38">
        <v>18010300</v>
      </c>
      <c r="B31" s="16" t="s">
        <v>536</v>
      </c>
      <c r="C31" s="148">
        <v>204000</v>
      </c>
      <c r="D31" s="127">
        <v>204000</v>
      </c>
      <c r="E31" s="127">
        <v>0</v>
      </c>
      <c r="F31" s="127">
        <v>0</v>
      </c>
    </row>
    <row r="32" spans="1:6" ht="47.25">
      <c r="A32" s="38">
        <v>18010400</v>
      </c>
      <c r="B32" s="16" t="s">
        <v>537</v>
      </c>
      <c r="C32" s="148">
        <v>1452100</v>
      </c>
      <c r="D32" s="127">
        <v>1452100</v>
      </c>
      <c r="E32" s="127">
        <v>0</v>
      </c>
      <c r="F32" s="127">
        <v>0</v>
      </c>
    </row>
    <row r="33" spans="1:6" ht="15.75">
      <c r="A33" s="38">
        <v>18010500</v>
      </c>
      <c r="B33" s="16" t="s">
        <v>538</v>
      </c>
      <c r="C33" s="148">
        <v>5547458</v>
      </c>
      <c r="D33" s="127">
        <v>5547458</v>
      </c>
      <c r="E33" s="127">
        <v>0</v>
      </c>
      <c r="F33" s="127">
        <v>0</v>
      </c>
    </row>
    <row r="34" spans="1:6" ht="15.75">
      <c r="A34" s="38">
        <v>18010600</v>
      </c>
      <c r="B34" s="16" t="s">
        <v>539</v>
      </c>
      <c r="C34" s="148">
        <v>16420000</v>
      </c>
      <c r="D34" s="127">
        <v>16420000</v>
      </c>
      <c r="E34" s="127">
        <v>0</v>
      </c>
      <c r="F34" s="127">
        <v>0</v>
      </c>
    </row>
    <row r="35" spans="1:6" ht="15.75">
      <c r="A35" s="38">
        <v>18010700</v>
      </c>
      <c r="B35" s="16" t="s">
        <v>540</v>
      </c>
      <c r="C35" s="148">
        <v>318000</v>
      </c>
      <c r="D35" s="127">
        <v>318000</v>
      </c>
      <c r="E35" s="127">
        <v>0</v>
      </c>
      <c r="F35" s="127">
        <v>0</v>
      </c>
    </row>
    <row r="36" spans="1:6" ht="15.75">
      <c r="A36" s="38">
        <v>18010900</v>
      </c>
      <c r="B36" s="16" t="s">
        <v>541</v>
      </c>
      <c r="C36" s="148">
        <v>1938000</v>
      </c>
      <c r="D36" s="127">
        <v>1938000</v>
      </c>
      <c r="E36" s="127">
        <v>0</v>
      </c>
      <c r="F36" s="127">
        <v>0</v>
      </c>
    </row>
    <row r="37" spans="1:6" ht="15.75">
      <c r="A37" s="38">
        <v>18011100</v>
      </c>
      <c r="B37" s="16" t="s">
        <v>542</v>
      </c>
      <c r="C37" s="148">
        <v>330000</v>
      </c>
      <c r="D37" s="127">
        <v>330000</v>
      </c>
      <c r="E37" s="127">
        <v>0</v>
      </c>
      <c r="F37" s="127">
        <v>0</v>
      </c>
    </row>
    <row r="38" spans="1:6" ht="15.75">
      <c r="A38" s="37">
        <v>18050000</v>
      </c>
      <c r="B38" s="15" t="s">
        <v>420</v>
      </c>
      <c r="C38" s="188">
        <v>21984803</v>
      </c>
      <c r="D38" s="189">
        <v>21984803</v>
      </c>
      <c r="E38" s="189">
        <v>0</v>
      </c>
      <c r="F38" s="189">
        <v>0</v>
      </c>
    </row>
    <row r="39" spans="1:6" ht="38.25" customHeight="1">
      <c r="A39" s="38">
        <v>18050300</v>
      </c>
      <c r="B39" s="16" t="s">
        <v>421</v>
      </c>
      <c r="C39" s="148">
        <v>3387000</v>
      </c>
      <c r="D39" s="127">
        <v>3387000</v>
      </c>
      <c r="E39" s="127">
        <v>0</v>
      </c>
      <c r="F39" s="127">
        <v>0</v>
      </c>
    </row>
    <row r="40" spans="1:6" ht="15.75">
      <c r="A40" s="38">
        <v>18050400</v>
      </c>
      <c r="B40" s="16" t="s">
        <v>422</v>
      </c>
      <c r="C40" s="148">
        <v>18597803</v>
      </c>
      <c r="D40" s="127">
        <v>18597803</v>
      </c>
      <c r="E40" s="127">
        <v>0</v>
      </c>
      <c r="F40" s="127">
        <v>0</v>
      </c>
    </row>
    <row r="41" spans="1:6" ht="51" customHeight="1">
      <c r="A41" s="37">
        <v>19000000</v>
      </c>
      <c r="B41" s="15" t="s">
        <v>423</v>
      </c>
      <c r="C41" s="188">
        <v>111400</v>
      </c>
      <c r="D41" s="189">
        <v>0</v>
      </c>
      <c r="E41" s="189">
        <v>111400</v>
      </c>
      <c r="F41" s="189">
        <v>0</v>
      </c>
    </row>
    <row r="42" spans="1:6" ht="15.75">
      <c r="A42" s="37">
        <v>19010000</v>
      </c>
      <c r="B42" s="15" t="s">
        <v>424</v>
      </c>
      <c r="C42" s="188">
        <v>111400</v>
      </c>
      <c r="D42" s="189">
        <v>0</v>
      </c>
      <c r="E42" s="189">
        <v>111400</v>
      </c>
      <c r="F42" s="189">
        <v>0</v>
      </c>
    </row>
    <row r="43" spans="1:6" ht="63">
      <c r="A43" s="38">
        <v>19010100</v>
      </c>
      <c r="B43" s="16" t="s">
        <v>543</v>
      </c>
      <c r="C43" s="148">
        <v>76400</v>
      </c>
      <c r="D43" s="127">
        <v>0</v>
      </c>
      <c r="E43" s="127">
        <v>76400</v>
      </c>
      <c r="F43" s="127">
        <v>0</v>
      </c>
    </row>
    <row r="44" spans="1:6" ht="31.5">
      <c r="A44" s="38">
        <v>19010200</v>
      </c>
      <c r="B44" s="16" t="s">
        <v>425</v>
      </c>
      <c r="C44" s="148">
        <v>12000</v>
      </c>
      <c r="D44" s="127">
        <v>0</v>
      </c>
      <c r="E44" s="127">
        <v>12000</v>
      </c>
      <c r="F44" s="127">
        <v>0</v>
      </c>
    </row>
    <row r="45" spans="1:6" ht="47.25">
      <c r="A45" s="38">
        <v>19010300</v>
      </c>
      <c r="B45" s="16" t="s">
        <v>426</v>
      </c>
      <c r="C45" s="148">
        <v>23000</v>
      </c>
      <c r="D45" s="127">
        <v>0</v>
      </c>
      <c r="E45" s="127">
        <v>23000</v>
      </c>
      <c r="F45" s="127">
        <v>0</v>
      </c>
    </row>
    <row r="46" spans="1:6" ht="47.25" customHeight="1">
      <c r="A46" s="37">
        <v>20000000</v>
      </c>
      <c r="B46" s="15" t="s">
        <v>427</v>
      </c>
      <c r="C46" s="188">
        <v>10245547</v>
      </c>
      <c r="D46" s="189">
        <v>2480600</v>
      </c>
      <c r="E46" s="189">
        <v>7764947</v>
      </c>
      <c r="F46" s="189">
        <v>0</v>
      </c>
    </row>
    <row r="47" spans="1:6" ht="15.75">
      <c r="A47" s="37">
        <v>21000000</v>
      </c>
      <c r="B47" s="15" t="s">
        <v>428</v>
      </c>
      <c r="C47" s="188">
        <v>362000</v>
      </c>
      <c r="D47" s="189">
        <v>362000</v>
      </c>
      <c r="E47" s="189">
        <v>0</v>
      </c>
      <c r="F47" s="189">
        <v>0</v>
      </c>
    </row>
    <row r="48" spans="1:6" ht="134.25" customHeight="1">
      <c r="A48" s="37">
        <v>21010000</v>
      </c>
      <c r="B48" s="15" t="s">
        <v>544</v>
      </c>
      <c r="C48" s="188">
        <v>262000</v>
      </c>
      <c r="D48" s="189">
        <v>262000</v>
      </c>
      <c r="E48" s="189">
        <v>0</v>
      </c>
      <c r="F48" s="189">
        <v>0</v>
      </c>
    </row>
    <row r="49" spans="1:6" ht="68.25" customHeight="1">
      <c r="A49" s="38">
        <v>21010300</v>
      </c>
      <c r="B49" s="16" t="s">
        <v>429</v>
      </c>
      <c r="C49" s="148">
        <v>262000</v>
      </c>
      <c r="D49" s="127">
        <v>262000</v>
      </c>
      <c r="E49" s="127">
        <v>0</v>
      </c>
      <c r="F49" s="127">
        <v>0</v>
      </c>
    </row>
    <row r="50" spans="1:6" ht="47.25" customHeight="1">
      <c r="A50" s="37">
        <v>21080000</v>
      </c>
      <c r="B50" s="15" t="s">
        <v>430</v>
      </c>
      <c r="C50" s="188">
        <v>100000</v>
      </c>
      <c r="D50" s="189">
        <v>100000</v>
      </c>
      <c r="E50" s="189">
        <v>0</v>
      </c>
      <c r="F50" s="189">
        <v>0</v>
      </c>
    </row>
    <row r="51" spans="1:6" ht="15.75" customHeight="1">
      <c r="A51" s="38">
        <v>21081100</v>
      </c>
      <c r="B51" s="16" t="s">
        <v>431</v>
      </c>
      <c r="C51" s="148">
        <v>60000</v>
      </c>
      <c r="D51" s="127">
        <v>60000</v>
      </c>
      <c r="E51" s="127">
        <v>0</v>
      </c>
      <c r="F51" s="127">
        <v>0</v>
      </c>
    </row>
    <row r="52" spans="1:6" ht="47.25">
      <c r="A52" s="38">
        <v>21081500</v>
      </c>
      <c r="B52" s="16" t="s">
        <v>545</v>
      </c>
      <c r="C52" s="148">
        <v>40000</v>
      </c>
      <c r="D52" s="127">
        <v>40000</v>
      </c>
      <c r="E52" s="127">
        <v>0</v>
      </c>
      <c r="F52" s="127">
        <v>0</v>
      </c>
    </row>
    <row r="53" spans="1:6" ht="47.25" customHeight="1">
      <c r="A53" s="37">
        <v>22000000</v>
      </c>
      <c r="B53" s="15" t="s">
        <v>432</v>
      </c>
      <c r="C53" s="188">
        <v>1673600</v>
      </c>
      <c r="D53" s="189">
        <v>1673600</v>
      </c>
      <c r="E53" s="189">
        <v>0</v>
      </c>
      <c r="F53" s="189">
        <v>0</v>
      </c>
    </row>
    <row r="54" spans="1:6" ht="15.75">
      <c r="A54" s="37">
        <v>22010000</v>
      </c>
      <c r="B54" s="15" t="s">
        <v>433</v>
      </c>
      <c r="C54" s="188">
        <v>1413600</v>
      </c>
      <c r="D54" s="189">
        <v>1413600</v>
      </c>
      <c r="E54" s="189">
        <v>0</v>
      </c>
      <c r="F54" s="189">
        <v>0</v>
      </c>
    </row>
    <row r="55" spans="1:6" ht="47.25">
      <c r="A55" s="38">
        <v>22010300</v>
      </c>
      <c r="B55" s="16" t="s">
        <v>546</v>
      </c>
      <c r="C55" s="148">
        <v>98000</v>
      </c>
      <c r="D55" s="127">
        <v>98000</v>
      </c>
      <c r="E55" s="127">
        <v>0</v>
      </c>
      <c r="F55" s="127">
        <v>0</v>
      </c>
    </row>
    <row r="56" spans="1:6" ht="15.75" customHeight="1">
      <c r="A56" s="38">
        <v>22012500</v>
      </c>
      <c r="B56" s="16" t="s">
        <v>434</v>
      </c>
      <c r="C56" s="148">
        <v>1215600</v>
      </c>
      <c r="D56" s="127">
        <v>1215600</v>
      </c>
      <c r="E56" s="127">
        <v>0</v>
      </c>
      <c r="F56" s="127">
        <v>0</v>
      </c>
    </row>
    <row r="57" spans="1:6" ht="51.75" customHeight="1">
      <c r="A57" s="38">
        <v>22012600</v>
      </c>
      <c r="B57" s="16" t="s">
        <v>547</v>
      </c>
      <c r="C57" s="148">
        <v>94000</v>
      </c>
      <c r="D57" s="127">
        <v>94000</v>
      </c>
      <c r="E57" s="127">
        <v>0</v>
      </c>
      <c r="F57" s="127">
        <v>0</v>
      </c>
    </row>
    <row r="58" spans="1:6" ht="125.25" customHeight="1">
      <c r="A58" s="38">
        <v>22012900</v>
      </c>
      <c r="B58" s="16" t="s">
        <v>548</v>
      </c>
      <c r="C58" s="148">
        <v>6000</v>
      </c>
      <c r="D58" s="127">
        <v>6000</v>
      </c>
      <c r="E58" s="127">
        <v>0</v>
      </c>
      <c r="F58" s="127">
        <v>0</v>
      </c>
    </row>
    <row r="59" spans="1:6" ht="31.5">
      <c r="A59" s="37">
        <v>22080000</v>
      </c>
      <c r="B59" s="15" t="s">
        <v>435</v>
      </c>
      <c r="C59" s="188">
        <v>220000</v>
      </c>
      <c r="D59" s="189">
        <v>220000</v>
      </c>
      <c r="E59" s="189">
        <v>0</v>
      </c>
      <c r="F59" s="189">
        <v>0</v>
      </c>
    </row>
    <row r="60" spans="1:6" ht="77.25" customHeight="1">
      <c r="A60" s="38">
        <v>22080400</v>
      </c>
      <c r="B60" s="16" t="s">
        <v>436</v>
      </c>
      <c r="C60" s="148">
        <v>220000</v>
      </c>
      <c r="D60" s="127">
        <v>220000</v>
      </c>
      <c r="E60" s="127">
        <v>0</v>
      </c>
      <c r="F60" s="127">
        <v>0</v>
      </c>
    </row>
    <row r="61" spans="1:6" ht="15.75">
      <c r="A61" s="37">
        <v>22090000</v>
      </c>
      <c r="B61" s="15" t="s">
        <v>437</v>
      </c>
      <c r="C61" s="188">
        <v>40000</v>
      </c>
      <c r="D61" s="189">
        <v>40000</v>
      </c>
      <c r="E61" s="189">
        <v>0</v>
      </c>
      <c r="F61" s="189">
        <v>0</v>
      </c>
    </row>
    <row r="62" spans="1:6" ht="47.25">
      <c r="A62" s="38">
        <v>22090100</v>
      </c>
      <c r="B62" s="16" t="s">
        <v>438</v>
      </c>
      <c r="C62" s="148">
        <v>3000</v>
      </c>
      <c r="D62" s="127">
        <v>3000</v>
      </c>
      <c r="E62" s="127">
        <v>0</v>
      </c>
      <c r="F62" s="127">
        <v>0</v>
      </c>
    </row>
    <row r="63" spans="1:6" ht="31.5" customHeight="1">
      <c r="A63" s="38">
        <v>22090400</v>
      </c>
      <c r="B63" s="16" t="s">
        <v>439</v>
      </c>
      <c r="C63" s="148">
        <v>37000</v>
      </c>
      <c r="D63" s="127">
        <v>37000</v>
      </c>
      <c r="E63" s="127">
        <v>0</v>
      </c>
      <c r="F63" s="127">
        <v>0</v>
      </c>
    </row>
    <row r="64" spans="1:6" ht="15.75">
      <c r="A64" s="37">
        <v>24000000</v>
      </c>
      <c r="B64" s="15" t="s">
        <v>440</v>
      </c>
      <c r="C64" s="188">
        <v>445000</v>
      </c>
      <c r="D64" s="189">
        <v>445000</v>
      </c>
      <c r="E64" s="189">
        <v>0</v>
      </c>
      <c r="F64" s="189">
        <v>0</v>
      </c>
    </row>
    <row r="65" spans="1:6" ht="15.75">
      <c r="A65" s="37">
        <v>24060000</v>
      </c>
      <c r="B65" s="15" t="s">
        <v>430</v>
      </c>
      <c r="C65" s="188">
        <v>445000</v>
      </c>
      <c r="D65" s="189">
        <v>445000</v>
      </c>
      <c r="E65" s="189">
        <v>0</v>
      </c>
      <c r="F65" s="189">
        <v>0</v>
      </c>
    </row>
    <row r="66" spans="1:6" ht="15.75">
      <c r="A66" s="38">
        <v>24060300</v>
      </c>
      <c r="B66" s="16" t="s">
        <v>430</v>
      </c>
      <c r="C66" s="148">
        <v>360000</v>
      </c>
      <c r="D66" s="127">
        <v>360000</v>
      </c>
      <c r="E66" s="127">
        <v>0</v>
      </c>
      <c r="F66" s="127">
        <v>0</v>
      </c>
    </row>
    <row r="67" spans="1:6" ht="153.75" customHeight="1">
      <c r="A67" s="38">
        <v>24062200</v>
      </c>
      <c r="B67" s="16" t="s">
        <v>640</v>
      </c>
      <c r="C67" s="148">
        <v>85000</v>
      </c>
      <c r="D67" s="127">
        <v>85000</v>
      </c>
      <c r="E67" s="127">
        <v>0</v>
      </c>
      <c r="F67" s="127">
        <v>0</v>
      </c>
    </row>
    <row r="68" spans="1:6" ht="15.75">
      <c r="A68" s="37">
        <v>25000000</v>
      </c>
      <c r="B68" s="15" t="s">
        <v>441</v>
      </c>
      <c r="C68" s="188">
        <v>7764947</v>
      </c>
      <c r="D68" s="189">
        <v>0</v>
      </c>
      <c r="E68" s="189">
        <v>7764947</v>
      </c>
      <c r="F68" s="189">
        <v>0</v>
      </c>
    </row>
    <row r="69" spans="1:6" ht="31.5">
      <c r="A69" s="37">
        <v>25010000</v>
      </c>
      <c r="B69" s="15" t="s">
        <v>442</v>
      </c>
      <c r="C69" s="188">
        <v>7764947</v>
      </c>
      <c r="D69" s="189">
        <v>0</v>
      </c>
      <c r="E69" s="189">
        <v>7764947</v>
      </c>
      <c r="F69" s="189">
        <v>0</v>
      </c>
    </row>
    <row r="70" spans="1:6" ht="31.5">
      <c r="A70" s="38">
        <v>25010100</v>
      </c>
      <c r="B70" s="16" t="s">
        <v>443</v>
      </c>
      <c r="C70" s="148">
        <v>7293721</v>
      </c>
      <c r="D70" s="127">
        <v>0</v>
      </c>
      <c r="E70" s="127">
        <v>7293721</v>
      </c>
      <c r="F70" s="127">
        <v>0</v>
      </c>
    </row>
    <row r="71" spans="1:6" ht="31.5">
      <c r="A71" s="38">
        <v>25010200</v>
      </c>
      <c r="B71" s="16" t="s">
        <v>444</v>
      </c>
      <c r="C71" s="148">
        <v>308025</v>
      </c>
      <c r="D71" s="127">
        <v>0</v>
      </c>
      <c r="E71" s="127">
        <v>308025</v>
      </c>
      <c r="F71" s="127">
        <v>0</v>
      </c>
    </row>
    <row r="72" spans="1:6" ht="15.75">
      <c r="A72" s="38">
        <v>25010300</v>
      </c>
      <c r="B72" s="16" t="s">
        <v>445</v>
      </c>
      <c r="C72" s="148">
        <v>163201</v>
      </c>
      <c r="D72" s="127">
        <v>0</v>
      </c>
      <c r="E72" s="127">
        <v>163201</v>
      </c>
      <c r="F72" s="127">
        <v>0</v>
      </c>
    </row>
    <row r="73" spans="1:6" ht="15.75">
      <c r="A73" s="37">
        <v>30000000</v>
      </c>
      <c r="B73" s="15" t="s">
        <v>446</v>
      </c>
      <c r="C73" s="188">
        <v>220000</v>
      </c>
      <c r="D73" s="189">
        <v>5000</v>
      </c>
      <c r="E73" s="189">
        <v>215000</v>
      </c>
      <c r="F73" s="189">
        <v>215000</v>
      </c>
    </row>
    <row r="74" spans="1:6" ht="15.75">
      <c r="A74" s="37">
        <v>31000000</v>
      </c>
      <c r="B74" s="15" t="s">
        <v>447</v>
      </c>
      <c r="C74" s="188">
        <v>220000</v>
      </c>
      <c r="D74" s="189">
        <v>5000</v>
      </c>
      <c r="E74" s="189">
        <v>215000</v>
      </c>
      <c r="F74" s="189">
        <v>215000</v>
      </c>
    </row>
    <row r="75" spans="1:6" ht="63">
      <c r="A75" s="37">
        <v>31010000</v>
      </c>
      <c r="B75" s="15" t="s">
        <v>549</v>
      </c>
      <c r="C75" s="188">
        <v>5000</v>
      </c>
      <c r="D75" s="189">
        <v>5000</v>
      </c>
      <c r="E75" s="189">
        <v>0</v>
      </c>
      <c r="F75" s="189">
        <v>0</v>
      </c>
    </row>
    <row r="76" spans="1:6" ht="63">
      <c r="A76" s="38">
        <v>31010200</v>
      </c>
      <c r="B76" s="16" t="s">
        <v>454</v>
      </c>
      <c r="C76" s="148">
        <v>5000</v>
      </c>
      <c r="D76" s="127">
        <v>5000</v>
      </c>
      <c r="E76" s="127">
        <v>0</v>
      </c>
      <c r="F76" s="127">
        <v>0</v>
      </c>
    </row>
    <row r="77" spans="1:6" ht="31.5" customHeight="1">
      <c r="A77" s="38">
        <v>31030000</v>
      </c>
      <c r="B77" s="16" t="s">
        <v>448</v>
      </c>
      <c r="C77" s="148">
        <v>215000</v>
      </c>
      <c r="D77" s="127">
        <v>0</v>
      </c>
      <c r="E77" s="127">
        <v>215000</v>
      </c>
      <c r="F77" s="127">
        <v>215000</v>
      </c>
    </row>
    <row r="78" spans="1:6" ht="15.75">
      <c r="A78" s="126"/>
      <c r="B78" s="23" t="s">
        <v>550</v>
      </c>
      <c r="C78" s="188">
        <v>228883873</v>
      </c>
      <c r="D78" s="188">
        <v>220792526</v>
      </c>
      <c r="E78" s="188">
        <v>8091347</v>
      </c>
      <c r="F78" s="188">
        <v>215000</v>
      </c>
    </row>
    <row r="79" spans="1:6" ht="15.75">
      <c r="A79" s="37">
        <v>40000000</v>
      </c>
      <c r="B79" s="15" t="s">
        <v>455</v>
      </c>
      <c r="C79" s="188">
        <v>345054867.53</v>
      </c>
      <c r="D79" s="189">
        <v>330292627.53</v>
      </c>
      <c r="E79" s="189">
        <v>14762240</v>
      </c>
      <c r="F79" s="189">
        <v>0</v>
      </c>
    </row>
    <row r="80" spans="1:6" ht="15.75">
      <c r="A80" s="37">
        <v>41000000</v>
      </c>
      <c r="B80" s="15" t="s">
        <v>449</v>
      </c>
      <c r="C80" s="188">
        <v>345054867.53</v>
      </c>
      <c r="D80" s="189">
        <v>330292627.53</v>
      </c>
      <c r="E80" s="189">
        <v>14762240</v>
      </c>
      <c r="F80" s="189">
        <v>0</v>
      </c>
    </row>
    <row r="81" spans="1:6" ht="15.75">
      <c r="A81" s="37">
        <v>41020000</v>
      </c>
      <c r="B81" s="15" t="s">
        <v>456</v>
      </c>
      <c r="C81" s="188">
        <v>27567700</v>
      </c>
      <c r="D81" s="189">
        <v>27567700</v>
      </c>
      <c r="E81" s="189">
        <v>0</v>
      </c>
      <c r="F81" s="189">
        <v>0</v>
      </c>
    </row>
    <row r="82" spans="1:6" ht="15.75">
      <c r="A82" s="38">
        <v>41020100</v>
      </c>
      <c r="B82" s="16" t="s">
        <v>551</v>
      </c>
      <c r="C82" s="148">
        <v>27567700</v>
      </c>
      <c r="D82" s="127">
        <v>27567700</v>
      </c>
      <c r="E82" s="127">
        <v>0</v>
      </c>
      <c r="F82" s="127">
        <v>0</v>
      </c>
    </row>
    <row r="83" spans="1:6" ht="15.75">
      <c r="A83" s="37">
        <v>41030000</v>
      </c>
      <c r="B83" s="15" t="s">
        <v>552</v>
      </c>
      <c r="C83" s="188">
        <v>122850689</v>
      </c>
      <c r="D83" s="189">
        <v>108088449</v>
      </c>
      <c r="E83" s="189">
        <v>14762240</v>
      </c>
      <c r="F83" s="189">
        <v>0</v>
      </c>
    </row>
    <row r="84" spans="1:6" ht="47.25">
      <c r="A84" s="38">
        <v>41031400</v>
      </c>
      <c r="B84" s="16" t="s">
        <v>553</v>
      </c>
      <c r="C84" s="148">
        <v>17714689</v>
      </c>
      <c r="D84" s="127">
        <v>2952449</v>
      </c>
      <c r="E84" s="127">
        <v>14762240</v>
      </c>
      <c r="F84" s="127">
        <v>0</v>
      </c>
    </row>
    <row r="85" spans="1:6" ht="15.75">
      <c r="A85" s="38">
        <v>41033900</v>
      </c>
      <c r="B85" s="16" t="s">
        <v>554</v>
      </c>
      <c r="C85" s="148">
        <v>55476600</v>
      </c>
      <c r="D85" s="127">
        <v>55476600</v>
      </c>
      <c r="E85" s="127">
        <v>0</v>
      </c>
      <c r="F85" s="127">
        <v>0</v>
      </c>
    </row>
    <row r="86" spans="1:6" ht="15.75">
      <c r="A86" s="38">
        <v>41034200</v>
      </c>
      <c r="B86" s="16" t="s">
        <v>555</v>
      </c>
      <c r="C86" s="148">
        <v>49659400</v>
      </c>
      <c r="D86" s="127">
        <v>49659400</v>
      </c>
      <c r="E86" s="127">
        <v>0</v>
      </c>
      <c r="F86" s="127">
        <v>0</v>
      </c>
    </row>
    <row r="87" spans="1:6" ht="15.75">
      <c r="A87" s="37">
        <v>41050000</v>
      </c>
      <c r="B87" s="15" t="s">
        <v>452</v>
      </c>
      <c r="C87" s="188">
        <v>194636478.52999997</v>
      </c>
      <c r="D87" s="189">
        <v>194636478.52999997</v>
      </c>
      <c r="E87" s="189">
        <v>0</v>
      </c>
      <c r="F87" s="189">
        <v>0</v>
      </c>
    </row>
    <row r="88" spans="1:6" ht="144.75" customHeight="1">
      <c r="A88" s="38">
        <v>41050100</v>
      </c>
      <c r="B88" s="16" t="s">
        <v>461</v>
      </c>
      <c r="C88" s="148">
        <v>55259074.52999999</v>
      </c>
      <c r="D88" s="127">
        <v>55259074.52999999</v>
      </c>
      <c r="E88" s="127">
        <v>0</v>
      </c>
      <c r="F88" s="127">
        <v>0</v>
      </c>
    </row>
    <row r="89" spans="1:6" ht="78" customHeight="1">
      <c r="A89" s="38">
        <v>41050200</v>
      </c>
      <c r="B89" s="16" t="s">
        <v>457</v>
      </c>
      <c r="C89" s="148">
        <v>1358400</v>
      </c>
      <c r="D89" s="127">
        <v>1358400</v>
      </c>
      <c r="E89" s="127">
        <v>0</v>
      </c>
      <c r="F89" s="127">
        <v>0</v>
      </c>
    </row>
    <row r="90" spans="1:6" ht="232.5" customHeight="1">
      <c r="A90" s="38">
        <v>41050300</v>
      </c>
      <c r="B90" s="16" t="s">
        <v>496</v>
      </c>
      <c r="C90" s="148">
        <v>113996700</v>
      </c>
      <c r="D90" s="127">
        <v>113996700</v>
      </c>
      <c r="E90" s="127">
        <v>0</v>
      </c>
      <c r="F90" s="127">
        <v>0</v>
      </c>
    </row>
    <row r="91" spans="1:6" ht="162" customHeight="1">
      <c r="A91" s="38">
        <v>41050700</v>
      </c>
      <c r="B91" s="16" t="s">
        <v>497</v>
      </c>
      <c r="C91" s="148">
        <v>2064900</v>
      </c>
      <c r="D91" s="127">
        <v>2064900</v>
      </c>
      <c r="E91" s="127">
        <v>0</v>
      </c>
      <c r="F91" s="127">
        <v>0</v>
      </c>
    </row>
    <row r="92" spans="1:6" ht="50.25" customHeight="1">
      <c r="A92" s="38">
        <v>41051000</v>
      </c>
      <c r="B92" s="16" t="s">
        <v>458</v>
      </c>
      <c r="C92" s="148">
        <v>1161400</v>
      </c>
      <c r="D92" s="127">
        <v>1161400</v>
      </c>
      <c r="E92" s="127">
        <v>0</v>
      </c>
      <c r="F92" s="127">
        <v>0</v>
      </c>
    </row>
    <row r="93" spans="1:6" ht="63.75" customHeight="1">
      <c r="A93" s="38">
        <v>41051200</v>
      </c>
      <c r="B93" s="16" t="s">
        <v>556</v>
      </c>
      <c r="C93" s="148">
        <v>40220</v>
      </c>
      <c r="D93" s="127">
        <v>40220</v>
      </c>
      <c r="E93" s="127">
        <v>0</v>
      </c>
      <c r="F93" s="127">
        <v>0</v>
      </c>
    </row>
    <row r="94" spans="1:6" ht="53.25" customHeight="1">
      <c r="A94" s="38">
        <v>41051400</v>
      </c>
      <c r="B94" s="16" t="s">
        <v>557</v>
      </c>
      <c r="C94" s="148">
        <v>924040</v>
      </c>
      <c r="D94" s="127">
        <v>924040</v>
      </c>
      <c r="E94" s="127">
        <v>0</v>
      </c>
      <c r="F94" s="127">
        <v>0</v>
      </c>
    </row>
    <row r="95" spans="1:6" ht="50.25" customHeight="1">
      <c r="A95" s="38">
        <v>41051500</v>
      </c>
      <c r="B95" s="16" t="s">
        <v>558</v>
      </c>
      <c r="C95" s="148">
        <v>3814600</v>
      </c>
      <c r="D95" s="127">
        <v>3814600</v>
      </c>
      <c r="E95" s="127">
        <v>0</v>
      </c>
      <c r="F95" s="127">
        <v>0</v>
      </c>
    </row>
    <row r="96" spans="1:6" ht="47.25">
      <c r="A96" s="38">
        <v>41052000</v>
      </c>
      <c r="B96" s="16" t="s">
        <v>559</v>
      </c>
      <c r="C96" s="148">
        <v>373100</v>
      </c>
      <c r="D96" s="127">
        <v>373100</v>
      </c>
      <c r="E96" s="127">
        <v>0</v>
      </c>
      <c r="F96" s="127">
        <v>0</v>
      </c>
    </row>
    <row r="97" spans="1:16" ht="15.75">
      <c r="A97" s="38">
        <v>41053900</v>
      </c>
      <c r="B97" s="16" t="s">
        <v>151</v>
      </c>
      <c r="C97" s="148">
        <v>15153834</v>
      </c>
      <c r="D97" s="127">
        <v>15153834</v>
      </c>
      <c r="E97" s="127">
        <v>0</v>
      </c>
      <c r="F97" s="127">
        <v>0</v>
      </c>
      <c r="G97" s="6"/>
      <c r="H97" s="6"/>
      <c r="I97" s="6"/>
      <c r="J97" s="6"/>
      <c r="K97" s="6"/>
      <c r="L97" s="6"/>
      <c r="M97" s="6"/>
      <c r="N97" s="6"/>
      <c r="O97" s="6"/>
      <c r="P97" s="12"/>
    </row>
    <row r="98" spans="1:16" ht="47.25">
      <c r="A98" s="38">
        <v>41054300</v>
      </c>
      <c r="B98" s="16" t="s">
        <v>579</v>
      </c>
      <c r="C98" s="148">
        <v>490210</v>
      </c>
      <c r="D98" s="127">
        <v>490210</v>
      </c>
      <c r="E98" s="127">
        <v>0</v>
      </c>
      <c r="F98" s="127">
        <v>0</v>
      </c>
      <c r="G98" s="6"/>
      <c r="H98" s="6"/>
      <c r="I98" s="6"/>
      <c r="J98" s="6"/>
      <c r="K98" s="6"/>
      <c r="L98" s="6"/>
      <c r="M98" s="6"/>
      <c r="N98" s="6"/>
      <c r="O98" s="6"/>
      <c r="P98" s="12"/>
    </row>
    <row r="99" spans="1:16" ht="15.75">
      <c r="A99" s="126" t="s">
        <v>362</v>
      </c>
      <c r="B99" s="23" t="s">
        <v>560</v>
      </c>
      <c r="C99" s="188">
        <v>573938740.53</v>
      </c>
      <c r="D99" s="188">
        <v>551085153.53</v>
      </c>
      <c r="E99" s="188">
        <v>22853587</v>
      </c>
      <c r="F99" s="188">
        <v>215000</v>
      </c>
      <c r="G99" s="6"/>
      <c r="H99" s="6"/>
      <c r="I99" s="6"/>
      <c r="J99" s="6"/>
      <c r="K99" s="6"/>
      <c r="L99" s="6"/>
      <c r="M99" s="6"/>
      <c r="N99" s="6"/>
      <c r="O99" s="6"/>
      <c r="P99" s="12"/>
    </row>
    <row r="100" spans="1:16" s="32" customFormat="1" ht="15.75">
      <c r="A100" s="140"/>
      <c r="B100" s="141"/>
      <c r="C100" s="142"/>
      <c r="D100" s="142"/>
      <c r="E100" s="142"/>
      <c r="F100" s="142"/>
      <c r="G100" s="51"/>
      <c r="H100" s="51"/>
      <c r="I100" s="51"/>
      <c r="J100" s="51"/>
      <c r="K100" s="51"/>
      <c r="L100" s="51"/>
      <c r="M100" s="51"/>
      <c r="N100" s="51"/>
      <c r="O100" s="51"/>
      <c r="P100" s="52"/>
    </row>
    <row r="101" spans="1:16" s="32" customFormat="1" ht="15.75">
      <c r="A101" s="140"/>
      <c r="B101" s="141"/>
      <c r="C101" s="142"/>
      <c r="D101" s="142"/>
      <c r="E101" s="142"/>
      <c r="F101" s="142"/>
      <c r="G101" s="51"/>
      <c r="H101" s="51"/>
      <c r="I101" s="51"/>
      <c r="J101" s="51"/>
      <c r="K101" s="51"/>
      <c r="L101" s="51"/>
      <c r="M101" s="51"/>
      <c r="N101" s="51"/>
      <c r="O101" s="51"/>
      <c r="P101" s="52"/>
    </row>
    <row r="102" spans="1:16" s="32" customFormat="1" ht="15.75">
      <c r="A102" s="28" t="s">
        <v>321</v>
      </c>
      <c r="B102" s="136"/>
      <c r="C102" s="26"/>
      <c r="D102" s="26"/>
      <c r="E102" s="142"/>
      <c r="F102" s="142"/>
      <c r="G102" s="51"/>
      <c r="H102" s="51"/>
      <c r="I102" s="51"/>
      <c r="J102" s="51"/>
      <c r="K102" s="51"/>
      <c r="L102" s="51"/>
      <c r="M102" s="51"/>
      <c r="N102" s="51"/>
      <c r="O102" s="51"/>
      <c r="P102" s="52"/>
    </row>
    <row r="103" spans="1:16" s="32" customFormat="1" ht="15.75">
      <c r="A103" s="140"/>
      <c r="B103" s="141"/>
      <c r="C103" s="142"/>
      <c r="D103" s="142"/>
      <c r="E103" s="142"/>
      <c r="F103" s="142"/>
      <c r="G103" s="51"/>
      <c r="H103" s="51"/>
      <c r="I103" s="51"/>
      <c r="J103" s="51"/>
      <c r="K103" s="51"/>
      <c r="L103" s="51"/>
      <c r="M103" s="51"/>
      <c r="N103" s="51"/>
      <c r="O103" s="51"/>
      <c r="P103" s="52"/>
    </row>
    <row r="104" spans="1:16" ht="45.75" customHeight="1">
      <c r="A104" s="194" t="s">
        <v>463</v>
      </c>
      <c r="B104" s="194"/>
      <c r="C104" s="194"/>
      <c r="D104" s="194"/>
      <c r="E104" s="194"/>
      <c r="F104" s="194"/>
      <c r="G104" s="6"/>
      <c r="H104" s="6"/>
      <c r="I104" s="6"/>
      <c r="J104" s="6"/>
      <c r="K104" s="6"/>
      <c r="L104" s="6"/>
      <c r="M104" s="6"/>
      <c r="N104" s="6"/>
      <c r="O104" s="6"/>
      <c r="P104" s="12"/>
    </row>
    <row r="105" spans="1:16" ht="15.75">
      <c r="A105" s="49"/>
      <c r="B105" s="49"/>
      <c r="C105" s="49"/>
      <c r="D105" s="49"/>
      <c r="E105" s="49"/>
      <c r="F105" s="49"/>
      <c r="G105" s="6"/>
      <c r="H105" s="6"/>
      <c r="I105" s="6"/>
      <c r="J105" s="6"/>
      <c r="K105" s="6"/>
      <c r="L105" s="6"/>
      <c r="M105" s="6"/>
      <c r="N105" s="6"/>
      <c r="O105" s="6"/>
      <c r="P105" s="12"/>
    </row>
    <row r="106" spans="1:16" ht="15.75">
      <c r="A106" s="50" t="s">
        <v>464</v>
      </c>
      <c r="B106" s="49"/>
      <c r="C106" s="49"/>
      <c r="D106" s="49"/>
      <c r="E106" s="49"/>
      <c r="F106" s="49"/>
      <c r="G106" s="6"/>
      <c r="H106" s="6"/>
      <c r="I106" s="6"/>
      <c r="J106" s="6"/>
      <c r="K106" s="6"/>
      <c r="L106" s="6"/>
      <c r="M106" s="6"/>
      <c r="N106" s="6"/>
      <c r="O106" s="6"/>
      <c r="P106" s="12"/>
    </row>
  </sheetData>
  <sheetProtection/>
  <mergeCells count="9">
    <mergeCell ref="E8:F8"/>
    <mergeCell ref="E9:E10"/>
    <mergeCell ref="F9:F10"/>
    <mergeCell ref="A6:F6"/>
    <mergeCell ref="A104:F104"/>
    <mergeCell ref="A8:A10"/>
    <mergeCell ref="B8:B10"/>
    <mergeCell ref="C8:C10"/>
    <mergeCell ref="D8:D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1">
      <pane xSplit="3" ySplit="10" topLeftCell="D4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4" sqref="F4"/>
    </sheetView>
  </sheetViews>
  <sheetFormatPr defaultColWidth="9.00390625" defaultRowHeight="12.75"/>
  <cols>
    <col min="1" max="1" width="11.25390625" style="0" bestFit="1" customWidth="1"/>
    <col min="2" max="2" width="45.625" style="0" customWidth="1"/>
    <col min="3" max="3" width="21.00390625" style="0" customWidth="1"/>
    <col min="4" max="4" width="23.00390625" style="0" customWidth="1"/>
    <col min="5" max="5" width="20.625" style="0" customWidth="1"/>
    <col min="6" max="6" width="31.25390625" style="0" customWidth="1"/>
  </cols>
  <sheetData>
    <row r="1" spans="1:6" ht="15.75">
      <c r="A1" s="33"/>
      <c r="B1" s="33"/>
      <c r="C1" s="33"/>
      <c r="D1" s="33"/>
      <c r="E1" s="33"/>
      <c r="F1" s="33" t="s">
        <v>371</v>
      </c>
    </row>
    <row r="2" spans="1:6" ht="15.75">
      <c r="A2" s="33"/>
      <c r="B2" s="33"/>
      <c r="C2" s="33"/>
      <c r="D2" s="33"/>
      <c r="E2" s="33"/>
      <c r="F2" s="33" t="s">
        <v>8</v>
      </c>
    </row>
    <row r="3" spans="1:6" ht="15.75">
      <c r="A3" s="33"/>
      <c r="B3" s="33"/>
      <c r="C3" s="33"/>
      <c r="D3" s="33"/>
      <c r="E3" s="33"/>
      <c r="F3" s="33" t="s">
        <v>319</v>
      </c>
    </row>
    <row r="4" spans="1:6" ht="15.75">
      <c r="A4" s="33"/>
      <c r="B4" s="33"/>
      <c r="C4" s="33"/>
      <c r="D4" s="33"/>
      <c r="E4" s="33"/>
      <c r="F4" s="33" t="s">
        <v>729</v>
      </c>
    </row>
    <row r="5" spans="1:6" ht="15.75">
      <c r="A5" s="6"/>
      <c r="B5" s="6"/>
      <c r="C5" s="6"/>
      <c r="D5" s="6"/>
      <c r="E5" s="6"/>
      <c r="F5" s="6"/>
    </row>
    <row r="6" spans="1:6" ht="15.75">
      <c r="A6" s="197" t="s">
        <v>372</v>
      </c>
      <c r="B6" s="198"/>
      <c r="C6" s="198"/>
      <c r="D6" s="198"/>
      <c r="E6" s="198"/>
      <c r="F6" s="198"/>
    </row>
    <row r="7" spans="1:6" ht="15.75">
      <c r="A7" s="33"/>
      <c r="B7" s="33"/>
      <c r="C7" s="33"/>
      <c r="D7" s="33"/>
      <c r="E7" s="33"/>
      <c r="F7" s="34" t="s">
        <v>15</v>
      </c>
    </row>
    <row r="8" spans="1:6" ht="12.75" customHeight="1">
      <c r="A8" s="199" t="s">
        <v>373</v>
      </c>
      <c r="B8" s="199" t="s">
        <v>374</v>
      </c>
      <c r="C8" s="202" t="s">
        <v>14</v>
      </c>
      <c r="D8" s="199" t="s">
        <v>5</v>
      </c>
      <c r="E8" s="205" t="s">
        <v>6</v>
      </c>
      <c r="F8" s="206"/>
    </row>
    <row r="9" spans="1:6" ht="12.75" customHeight="1">
      <c r="A9" s="200"/>
      <c r="B9" s="200"/>
      <c r="C9" s="203"/>
      <c r="D9" s="200"/>
      <c r="E9" s="199" t="s">
        <v>14</v>
      </c>
      <c r="F9" s="199" t="s">
        <v>375</v>
      </c>
    </row>
    <row r="10" spans="1:6" ht="34.5" customHeight="1">
      <c r="A10" s="201"/>
      <c r="B10" s="201"/>
      <c r="C10" s="204"/>
      <c r="D10" s="201"/>
      <c r="E10" s="201"/>
      <c r="F10" s="201"/>
    </row>
    <row r="11" spans="1:6" ht="15.75">
      <c r="A11" s="35">
        <v>1</v>
      </c>
      <c r="B11" s="35">
        <v>2</v>
      </c>
      <c r="C11" s="36">
        <v>3</v>
      </c>
      <c r="D11" s="35">
        <v>4</v>
      </c>
      <c r="E11" s="35">
        <v>5</v>
      </c>
      <c r="F11" s="35">
        <v>6</v>
      </c>
    </row>
    <row r="12" spans="1:6" ht="15.75">
      <c r="A12" s="147">
        <v>200000</v>
      </c>
      <c r="B12" s="143" t="s">
        <v>376</v>
      </c>
      <c r="C12" s="188">
        <v>23082298.9</v>
      </c>
      <c r="D12" s="189">
        <v>-35225892.1</v>
      </c>
      <c r="E12" s="189">
        <v>58308191</v>
      </c>
      <c r="F12" s="189">
        <v>57628191</v>
      </c>
    </row>
    <row r="13" spans="1:6" ht="61.5" customHeight="1">
      <c r="A13" s="147">
        <v>208000</v>
      </c>
      <c r="B13" s="143" t="s">
        <v>377</v>
      </c>
      <c r="C13" s="188">
        <v>23082298.9</v>
      </c>
      <c r="D13" s="189">
        <v>-35225892.1</v>
      </c>
      <c r="E13" s="189">
        <v>58308191</v>
      </c>
      <c r="F13" s="189">
        <v>57628191</v>
      </c>
    </row>
    <row r="14" spans="1:6" ht="15.75">
      <c r="A14" s="147">
        <v>208100</v>
      </c>
      <c r="B14" s="143" t="s">
        <v>378</v>
      </c>
      <c r="C14" s="148">
        <v>23122298.9</v>
      </c>
      <c r="D14" s="127">
        <v>22229255.9</v>
      </c>
      <c r="E14" s="127">
        <v>893043</v>
      </c>
      <c r="F14" s="127">
        <v>213043</v>
      </c>
    </row>
    <row r="15" spans="1:6" ht="78.75">
      <c r="A15" s="147"/>
      <c r="B15" s="143" t="s">
        <v>469</v>
      </c>
      <c r="C15" s="148">
        <v>330200.14</v>
      </c>
      <c r="D15" s="127">
        <v>330200.14</v>
      </c>
      <c r="E15" s="127"/>
      <c r="F15" s="127"/>
    </row>
    <row r="16" spans="1:6" ht="78.75">
      <c r="A16" s="147"/>
      <c r="B16" s="143" t="s">
        <v>465</v>
      </c>
      <c r="C16" s="148">
        <v>272587.76</v>
      </c>
      <c r="D16" s="127">
        <f>C16</f>
        <v>272587.76</v>
      </c>
      <c r="E16" s="127"/>
      <c r="F16" s="127"/>
    </row>
    <row r="17" spans="1:6" ht="31.5">
      <c r="A17" s="147"/>
      <c r="B17" s="143" t="s">
        <v>466</v>
      </c>
      <c r="C17" s="148">
        <v>650000</v>
      </c>
      <c r="D17" s="127"/>
      <c r="E17" s="127">
        <v>650000</v>
      </c>
      <c r="F17" s="127"/>
    </row>
    <row r="18" spans="1:6" ht="110.25">
      <c r="A18" s="147"/>
      <c r="B18" s="143" t="s">
        <v>467</v>
      </c>
      <c r="C18" s="148">
        <v>307170</v>
      </c>
      <c r="D18" s="127">
        <v>307170</v>
      </c>
      <c r="E18" s="127"/>
      <c r="F18" s="127">
        <f>E18</f>
        <v>0</v>
      </c>
    </row>
    <row r="19" spans="1:6" ht="29.25" customHeight="1">
      <c r="A19" s="147">
        <v>208200</v>
      </c>
      <c r="B19" s="143" t="s">
        <v>379</v>
      </c>
      <c r="C19" s="148">
        <v>40000</v>
      </c>
      <c r="D19" s="127">
        <v>40000</v>
      </c>
      <c r="E19" s="127">
        <v>0</v>
      </c>
      <c r="F19" s="127">
        <v>0</v>
      </c>
    </row>
    <row r="20" spans="1:6" ht="47.25">
      <c r="A20" s="147">
        <v>208400</v>
      </c>
      <c r="B20" s="143" t="s">
        <v>386</v>
      </c>
      <c r="C20" s="148">
        <v>0</v>
      </c>
      <c r="D20" s="127">
        <v>-57415148</v>
      </c>
      <c r="E20" s="127">
        <v>57415148</v>
      </c>
      <c r="F20" s="127">
        <v>57415148</v>
      </c>
    </row>
    <row r="21" spans="1:6" ht="117.75" customHeight="1">
      <c r="A21" s="147"/>
      <c r="B21" s="143" t="s">
        <v>385</v>
      </c>
      <c r="C21" s="148">
        <v>0</v>
      </c>
      <c r="D21" s="127">
        <v>-307170</v>
      </c>
      <c r="E21" s="127">
        <v>307170</v>
      </c>
      <c r="F21" s="127">
        <f>E21</f>
        <v>307170</v>
      </c>
    </row>
    <row r="22" spans="1:6" ht="63">
      <c r="A22" s="147"/>
      <c r="B22" s="143" t="s">
        <v>468</v>
      </c>
      <c r="C22" s="148">
        <v>0</v>
      </c>
      <c r="D22" s="127">
        <v>-12000000</v>
      </c>
      <c r="E22" s="127">
        <v>12000000</v>
      </c>
      <c r="F22" s="127">
        <f>E22</f>
        <v>12000000</v>
      </c>
    </row>
    <row r="23" spans="1:6" ht="63">
      <c r="A23" s="147"/>
      <c r="B23" s="143" t="s">
        <v>563</v>
      </c>
      <c r="C23" s="148">
        <v>0</v>
      </c>
      <c r="D23" s="127">
        <v>-18820</v>
      </c>
      <c r="E23" s="127">
        <v>18820</v>
      </c>
      <c r="F23" s="127">
        <v>18820</v>
      </c>
    </row>
    <row r="24" spans="1:6" ht="78.75">
      <c r="A24" s="147"/>
      <c r="B24" s="143" t="s">
        <v>564</v>
      </c>
      <c r="C24" s="148">
        <v>0</v>
      </c>
      <c r="D24" s="127">
        <v>-924040</v>
      </c>
      <c r="E24" s="127">
        <v>924040</v>
      </c>
      <c r="F24" s="127">
        <v>924040</v>
      </c>
    </row>
    <row r="25" spans="1:6" ht="63">
      <c r="A25" s="147"/>
      <c r="B25" s="143" t="s">
        <v>604</v>
      </c>
      <c r="C25" s="148">
        <v>0</v>
      </c>
      <c r="D25" s="127">
        <f>-490210+154601</f>
        <v>-335609</v>
      </c>
      <c r="E25" s="127">
        <f>490210-154601</f>
        <v>335609</v>
      </c>
      <c r="F25" s="127">
        <f>E25</f>
        <v>335609</v>
      </c>
    </row>
    <row r="26" spans="1:6" ht="63">
      <c r="A26" s="147"/>
      <c r="B26" s="143" t="s">
        <v>574</v>
      </c>
      <c r="C26" s="148">
        <v>0</v>
      </c>
      <c r="D26" s="127">
        <v>-2952449</v>
      </c>
      <c r="E26" s="127">
        <v>2952449</v>
      </c>
      <c r="F26" s="127">
        <f>E26</f>
        <v>2952449</v>
      </c>
    </row>
    <row r="27" spans="1:6" ht="15.75">
      <c r="A27" s="144" t="s">
        <v>362</v>
      </c>
      <c r="B27" s="145" t="s">
        <v>561</v>
      </c>
      <c r="C27" s="188">
        <v>23082298.9</v>
      </c>
      <c r="D27" s="188">
        <v>-35225892.1</v>
      </c>
      <c r="E27" s="188">
        <v>58308191</v>
      </c>
      <c r="F27" s="188">
        <v>57628191</v>
      </c>
    </row>
    <row r="28" spans="1:6" ht="15.75">
      <c r="A28" s="207" t="s">
        <v>562</v>
      </c>
      <c r="B28" s="208"/>
      <c r="C28" s="208"/>
      <c r="D28" s="208"/>
      <c r="E28" s="208"/>
      <c r="F28" s="209"/>
    </row>
    <row r="29" spans="1:6" ht="58.5" customHeight="1">
      <c r="A29" s="147">
        <v>600000</v>
      </c>
      <c r="B29" s="143" t="s">
        <v>381</v>
      </c>
      <c r="C29" s="188">
        <v>23082298.9</v>
      </c>
      <c r="D29" s="189">
        <v>-35225892.1</v>
      </c>
      <c r="E29" s="189">
        <v>58308191</v>
      </c>
      <c r="F29" s="189">
        <v>57628191</v>
      </c>
    </row>
    <row r="30" spans="1:6" ht="29.25" customHeight="1">
      <c r="A30" s="147">
        <v>602000</v>
      </c>
      <c r="B30" s="143" t="s">
        <v>382</v>
      </c>
      <c r="C30" s="188">
        <v>23082298.9</v>
      </c>
      <c r="D30" s="189">
        <v>-35225892.1</v>
      </c>
      <c r="E30" s="189">
        <v>58308191</v>
      </c>
      <c r="F30" s="189">
        <v>57628191</v>
      </c>
    </row>
    <row r="31" spans="1:8" ht="15.75">
      <c r="A31" s="147">
        <v>602100</v>
      </c>
      <c r="B31" s="143" t="s">
        <v>378</v>
      </c>
      <c r="C31" s="148">
        <v>23122298.9</v>
      </c>
      <c r="D31" s="127">
        <v>22229255.9</v>
      </c>
      <c r="E31" s="127">
        <v>893043</v>
      </c>
      <c r="F31" s="127">
        <v>213043</v>
      </c>
      <c r="G31" s="39"/>
      <c r="H31" s="39"/>
    </row>
    <row r="32" spans="1:8" ht="78.75">
      <c r="A32" s="147"/>
      <c r="B32" s="143" t="s">
        <v>469</v>
      </c>
      <c r="C32" s="148">
        <v>330200.14</v>
      </c>
      <c r="D32" s="127">
        <v>330200.14</v>
      </c>
      <c r="E32" s="127"/>
      <c r="F32" s="127"/>
      <c r="G32" s="39"/>
      <c r="H32" s="39"/>
    </row>
    <row r="33" spans="1:8" ht="78.75">
      <c r="A33" s="147"/>
      <c r="B33" s="143" t="s">
        <v>465</v>
      </c>
      <c r="C33" s="148">
        <v>272587.76</v>
      </c>
      <c r="D33" s="127">
        <f>C33</f>
        <v>272587.76</v>
      </c>
      <c r="E33" s="127"/>
      <c r="F33" s="127"/>
      <c r="G33" s="39"/>
      <c r="H33" s="39"/>
    </row>
    <row r="34" spans="1:8" ht="31.5">
      <c r="A34" s="147"/>
      <c r="B34" s="143" t="s">
        <v>466</v>
      </c>
      <c r="C34" s="148">
        <v>650000</v>
      </c>
      <c r="D34" s="127"/>
      <c r="E34" s="127">
        <v>650000</v>
      </c>
      <c r="F34" s="127"/>
      <c r="G34" s="39"/>
      <c r="H34" s="39"/>
    </row>
    <row r="35" spans="1:8" ht="110.25">
      <c r="A35" s="147"/>
      <c r="B35" s="143" t="s">
        <v>467</v>
      </c>
      <c r="C35" s="148">
        <v>307170</v>
      </c>
      <c r="D35" s="127">
        <v>307170</v>
      </c>
      <c r="E35" s="127"/>
      <c r="F35" s="127">
        <f>E35</f>
        <v>0</v>
      </c>
      <c r="G35" s="39"/>
      <c r="H35" s="39"/>
    </row>
    <row r="36" spans="1:6" ht="15.75">
      <c r="A36" s="147">
        <v>602200</v>
      </c>
      <c r="B36" s="143" t="s">
        <v>379</v>
      </c>
      <c r="C36" s="148">
        <v>40000</v>
      </c>
      <c r="D36" s="127">
        <v>40000</v>
      </c>
      <c r="E36" s="127">
        <v>0</v>
      </c>
      <c r="F36" s="127">
        <v>0</v>
      </c>
    </row>
    <row r="37" spans="1:6" ht="47.25">
      <c r="A37" s="147">
        <v>602400</v>
      </c>
      <c r="B37" s="143" t="s">
        <v>380</v>
      </c>
      <c r="C37" s="148">
        <v>0</v>
      </c>
      <c r="D37" s="127">
        <v>-57415148</v>
      </c>
      <c r="E37" s="127">
        <v>57415148</v>
      </c>
      <c r="F37" s="127">
        <v>57415148</v>
      </c>
    </row>
    <row r="38" spans="1:6" ht="117.75" customHeight="1">
      <c r="A38" s="147"/>
      <c r="B38" s="143" t="s">
        <v>385</v>
      </c>
      <c r="C38" s="148">
        <v>307170</v>
      </c>
      <c r="D38" s="127"/>
      <c r="E38" s="127">
        <v>307170</v>
      </c>
      <c r="F38" s="127">
        <f>E38</f>
        <v>307170</v>
      </c>
    </row>
    <row r="39" spans="1:6" ht="63">
      <c r="A39" s="147"/>
      <c r="B39" s="143" t="s">
        <v>468</v>
      </c>
      <c r="C39" s="148">
        <v>12000000</v>
      </c>
      <c r="D39" s="127"/>
      <c r="E39" s="127">
        <f>C39</f>
        <v>12000000</v>
      </c>
      <c r="F39" s="127">
        <f>E39</f>
        <v>12000000</v>
      </c>
    </row>
    <row r="40" spans="1:6" ht="63">
      <c r="A40" s="147"/>
      <c r="B40" s="143" t="s">
        <v>563</v>
      </c>
      <c r="C40" s="148">
        <v>0</v>
      </c>
      <c r="D40" s="127">
        <v>-18820</v>
      </c>
      <c r="E40" s="127">
        <v>18820</v>
      </c>
      <c r="F40" s="127">
        <v>18820</v>
      </c>
    </row>
    <row r="41" spans="1:6" ht="78.75">
      <c r="A41" s="147"/>
      <c r="B41" s="143" t="s">
        <v>564</v>
      </c>
      <c r="C41" s="148">
        <v>0</v>
      </c>
      <c r="D41" s="127">
        <v>-924040</v>
      </c>
      <c r="E41" s="127">
        <v>924040</v>
      </c>
      <c r="F41" s="127">
        <v>924040</v>
      </c>
    </row>
    <row r="42" spans="1:6" ht="63">
      <c r="A42" s="147"/>
      <c r="B42" s="143" t="s">
        <v>604</v>
      </c>
      <c r="C42" s="148">
        <v>0</v>
      </c>
      <c r="D42" s="127">
        <f>-490210+154601</f>
        <v>-335609</v>
      </c>
      <c r="E42" s="127">
        <f>490210-154601</f>
        <v>335609</v>
      </c>
      <c r="F42" s="127">
        <f>E42</f>
        <v>335609</v>
      </c>
    </row>
    <row r="43" spans="1:6" ht="63">
      <c r="A43" s="147"/>
      <c r="B43" s="143" t="s">
        <v>574</v>
      </c>
      <c r="C43" s="148">
        <v>0</v>
      </c>
      <c r="D43" s="127">
        <v>-2952449</v>
      </c>
      <c r="E43" s="127">
        <v>2952449</v>
      </c>
      <c r="F43" s="127">
        <f>E43</f>
        <v>2952449</v>
      </c>
    </row>
    <row r="44" spans="1:6" ht="15.75">
      <c r="A44" s="144" t="s">
        <v>362</v>
      </c>
      <c r="B44" s="145" t="s">
        <v>561</v>
      </c>
      <c r="C44" s="188">
        <v>23082298.9</v>
      </c>
      <c r="D44" s="188">
        <v>-35225892.1</v>
      </c>
      <c r="E44" s="188">
        <v>58308191</v>
      </c>
      <c r="F44" s="188">
        <v>57628191</v>
      </c>
    </row>
    <row r="45" spans="1:6" ht="15.75">
      <c r="A45" s="6"/>
      <c r="B45" s="6"/>
      <c r="C45" s="6"/>
      <c r="D45" s="6"/>
      <c r="E45" s="6"/>
      <c r="F45" s="6"/>
    </row>
    <row r="46" spans="1:6" ht="15.75">
      <c r="A46" s="6"/>
      <c r="B46" s="6"/>
      <c r="C46" s="6"/>
      <c r="D46" s="6"/>
      <c r="E46" s="6"/>
      <c r="F46" s="6"/>
    </row>
    <row r="47" spans="1:16" ht="15.75">
      <c r="A47" s="28" t="s">
        <v>321</v>
      </c>
      <c r="B47" s="29"/>
      <c r="C47" s="26"/>
      <c r="D47" s="26"/>
      <c r="E47" s="29"/>
      <c r="F47" s="26"/>
      <c r="G47" s="6"/>
      <c r="H47" s="6"/>
      <c r="I47" s="6"/>
      <c r="J47" s="6"/>
      <c r="K47" s="6"/>
      <c r="L47" s="6"/>
      <c r="M47" s="6"/>
      <c r="N47" s="6"/>
      <c r="O47" s="6"/>
      <c r="P47" s="12"/>
    </row>
    <row r="48" spans="1:6" ht="15.75">
      <c r="A48" s="6"/>
      <c r="B48" s="9"/>
      <c r="C48" s="6"/>
      <c r="D48" s="6"/>
      <c r="E48" s="9"/>
      <c r="F48" s="6"/>
    </row>
    <row r="49" spans="1:6" ht="34.5" customHeight="1">
      <c r="A49" s="196" t="s">
        <v>383</v>
      </c>
      <c r="B49" s="196"/>
      <c r="C49" s="196"/>
      <c r="D49" s="196"/>
      <c r="E49" s="196"/>
      <c r="F49" s="196"/>
    </row>
    <row r="50" spans="1:6" ht="15.75">
      <c r="A50" s="6"/>
      <c r="B50" s="6"/>
      <c r="C50" s="6"/>
      <c r="D50" s="6"/>
      <c r="E50" s="6"/>
      <c r="F50" s="6"/>
    </row>
    <row r="51" spans="1:6" ht="15.75">
      <c r="A51" s="10" t="s">
        <v>384</v>
      </c>
      <c r="B51" s="6"/>
      <c r="C51" s="6"/>
      <c r="D51" s="6"/>
      <c r="E51" s="6"/>
      <c r="F51" s="6"/>
    </row>
    <row r="52" spans="1:6" ht="15.75">
      <c r="A52" s="6"/>
      <c r="B52" s="6"/>
      <c r="C52" s="6"/>
      <c r="D52" s="6"/>
      <c r="E52" s="6"/>
      <c r="F52" s="6"/>
    </row>
  </sheetData>
  <sheetProtection/>
  <mergeCells count="10">
    <mergeCell ref="A49:F49"/>
    <mergeCell ref="A6:F6"/>
    <mergeCell ref="A8:A10"/>
    <mergeCell ref="B8:B10"/>
    <mergeCell ref="C8:C10"/>
    <mergeCell ref="D8:D10"/>
    <mergeCell ref="E8:F8"/>
    <mergeCell ref="E9:E10"/>
    <mergeCell ref="F9:F10"/>
    <mergeCell ref="A28:F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view="pageBreakPreview" zoomScale="60" zoomScalePageLayoutView="0" workbookViewId="0" topLeftCell="A1">
      <pane xSplit="4" ySplit="12" topLeftCell="E1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P4" sqref="P4"/>
    </sheetView>
  </sheetViews>
  <sheetFormatPr defaultColWidth="9.00390625" defaultRowHeight="12.75"/>
  <cols>
    <col min="1" max="1" width="14.375" style="0" customWidth="1"/>
    <col min="2" max="2" width="12.00390625" style="0" customWidth="1"/>
    <col min="3" max="3" width="13.125" style="0" customWidth="1"/>
    <col min="4" max="4" width="58.25390625" style="0" customWidth="1"/>
    <col min="5" max="5" width="19.75390625" style="0" customWidth="1"/>
    <col min="6" max="6" width="18.25390625" style="0" customWidth="1"/>
    <col min="7" max="7" width="17.625" style="0" customWidth="1"/>
    <col min="8" max="8" width="17.25390625" style="0" customWidth="1"/>
    <col min="9" max="9" width="16.25390625" style="0" customWidth="1"/>
    <col min="10" max="10" width="15.875" style="0" customWidth="1"/>
    <col min="11" max="11" width="16.75390625" style="0" customWidth="1"/>
    <col min="12" max="12" width="12.75390625" style="0" bestFit="1" customWidth="1"/>
    <col min="13" max="13" width="15.375" style="0" customWidth="1"/>
    <col min="14" max="14" width="15.125" style="0" customWidth="1"/>
    <col min="15" max="15" width="19.375" style="0" customWidth="1"/>
    <col min="16" max="16" width="20.00390625" style="0" customWidth="1"/>
  </cols>
  <sheetData>
    <row r="1" spans="1:16" ht="15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 t="s">
        <v>33</v>
      </c>
      <c r="P1" s="17"/>
    </row>
    <row r="2" spans="1:16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 t="s">
        <v>8</v>
      </c>
      <c r="P2" s="17"/>
    </row>
    <row r="3" spans="1:16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 t="s">
        <v>319</v>
      </c>
      <c r="P3" s="17"/>
    </row>
    <row r="4" spans="1:16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 t="s">
        <v>726</v>
      </c>
      <c r="P4" s="17" t="s">
        <v>728</v>
      </c>
    </row>
    <row r="5" spans="1:1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.75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1:16" ht="15.75">
      <c r="A7" s="213" t="s">
        <v>306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</row>
    <row r="8" spans="1:16" ht="15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 t="s">
        <v>15</v>
      </c>
    </row>
    <row r="9" spans="1:16" ht="12.75" customHeight="1">
      <c r="A9" s="210" t="s">
        <v>16</v>
      </c>
      <c r="B9" s="215" t="s">
        <v>56</v>
      </c>
      <c r="C9" s="212" t="s">
        <v>57</v>
      </c>
      <c r="D9" s="210" t="s">
        <v>17</v>
      </c>
      <c r="E9" s="210" t="s">
        <v>5</v>
      </c>
      <c r="F9" s="210"/>
      <c r="G9" s="210"/>
      <c r="H9" s="210"/>
      <c r="I9" s="210"/>
      <c r="J9" s="210" t="s">
        <v>6</v>
      </c>
      <c r="K9" s="210"/>
      <c r="L9" s="210"/>
      <c r="M9" s="210"/>
      <c r="N9" s="210"/>
      <c r="O9" s="210"/>
      <c r="P9" s="211" t="s">
        <v>18</v>
      </c>
    </row>
    <row r="10" spans="1:16" ht="12.75" customHeight="1">
      <c r="A10" s="210"/>
      <c r="B10" s="216"/>
      <c r="C10" s="212"/>
      <c r="D10" s="210"/>
      <c r="E10" s="211" t="s">
        <v>14</v>
      </c>
      <c r="F10" s="210" t="s">
        <v>19</v>
      </c>
      <c r="G10" s="210" t="s">
        <v>20</v>
      </c>
      <c r="H10" s="210"/>
      <c r="I10" s="210" t="s">
        <v>21</v>
      </c>
      <c r="J10" s="211" t="s">
        <v>14</v>
      </c>
      <c r="K10" s="210" t="s">
        <v>19</v>
      </c>
      <c r="L10" s="210" t="s">
        <v>20</v>
      </c>
      <c r="M10" s="210"/>
      <c r="N10" s="210" t="s">
        <v>21</v>
      </c>
      <c r="O10" s="137" t="s">
        <v>20</v>
      </c>
      <c r="P10" s="210"/>
    </row>
    <row r="11" spans="1:16" ht="12.75" customHeight="1">
      <c r="A11" s="210"/>
      <c r="B11" s="216"/>
      <c r="C11" s="212"/>
      <c r="D11" s="210"/>
      <c r="E11" s="210"/>
      <c r="F11" s="210"/>
      <c r="G11" s="210" t="s">
        <v>22</v>
      </c>
      <c r="H11" s="210" t="s">
        <v>23</v>
      </c>
      <c r="I11" s="210"/>
      <c r="J11" s="210"/>
      <c r="K11" s="210"/>
      <c r="L11" s="210" t="s">
        <v>22</v>
      </c>
      <c r="M11" s="210" t="s">
        <v>23</v>
      </c>
      <c r="N11" s="210"/>
      <c r="O11" s="210" t="s">
        <v>24</v>
      </c>
      <c r="P11" s="210"/>
    </row>
    <row r="12" spans="1:16" ht="84" customHeight="1">
      <c r="A12" s="210"/>
      <c r="B12" s="217"/>
      <c r="C12" s="212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</row>
    <row r="13" spans="1:16" ht="15.75">
      <c r="A13" s="137">
        <v>1</v>
      </c>
      <c r="B13" s="137">
        <v>2</v>
      </c>
      <c r="C13" s="137">
        <v>3</v>
      </c>
      <c r="D13" s="137">
        <v>4</v>
      </c>
      <c r="E13" s="138">
        <v>5</v>
      </c>
      <c r="F13" s="137">
        <v>6</v>
      </c>
      <c r="G13" s="137">
        <v>7</v>
      </c>
      <c r="H13" s="137">
        <v>8</v>
      </c>
      <c r="I13" s="137">
        <v>9</v>
      </c>
      <c r="J13" s="138">
        <v>10</v>
      </c>
      <c r="K13" s="137">
        <v>11</v>
      </c>
      <c r="L13" s="137">
        <v>12</v>
      </c>
      <c r="M13" s="137">
        <v>13</v>
      </c>
      <c r="N13" s="137">
        <v>14</v>
      </c>
      <c r="O13" s="137">
        <v>15</v>
      </c>
      <c r="P13" s="138">
        <v>16</v>
      </c>
    </row>
    <row r="14" spans="1:16" ht="15.75">
      <c r="A14" s="19" t="s">
        <v>156</v>
      </c>
      <c r="B14" s="15"/>
      <c r="C14" s="20"/>
      <c r="D14" s="21" t="s">
        <v>25</v>
      </c>
      <c r="E14" s="22">
        <v>22095089.08</v>
      </c>
      <c r="F14" s="20">
        <v>21166056</v>
      </c>
      <c r="G14" s="20">
        <v>14776970</v>
      </c>
      <c r="H14" s="20">
        <v>808070</v>
      </c>
      <c r="I14" s="20">
        <v>929033.08</v>
      </c>
      <c r="J14" s="22">
        <v>1431700</v>
      </c>
      <c r="K14" s="20">
        <v>1342500</v>
      </c>
      <c r="L14" s="20">
        <v>89200</v>
      </c>
      <c r="M14" s="20">
        <v>0</v>
      </c>
      <c r="N14" s="20">
        <v>40000</v>
      </c>
      <c r="O14" s="20">
        <v>1342500</v>
      </c>
      <c r="P14" s="22">
        <v>23526789.08</v>
      </c>
    </row>
    <row r="15" spans="1:16" ht="15.75">
      <c r="A15" s="19" t="s">
        <v>157</v>
      </c>
      <c r="B15" s="15"/>
      <c r="C15" s="20"/>
      <c r="D15" s="21" t="s">
        <v>25</v>
      </c>
      <c r="E15" s="22">
        <v>22095089.08</v>
      </c>
      <c r="F15" s="20">
        <v>21166056</v>
      </c>
      <c r="G15" s="20">
        <v>14776970</v>
      </c>
      <c r="H15" s="20">
        <v>808070</v>
      </c>
      <c r="I15" s="20">
        <v>929033.08</v>
      </c>
      <c r="J15" s="22">
        <v>1431700</v>
      </c>
      <c r="K15" s="20">
        <v>1342500</v>
      </c>
      <c r="L15" s="20">
        <v>89200</v>
      </c>
      <c r="M15" s="20">
        <v>0</v>
      </c>
      <c r="N15" s="20">
        <v>40000</v>
      </c>
      <c r="O15" s="20">
        <v>1342500</v>
      </c>
      <c r="P15" s="22">
        <v>23526789.08</v>
      </c>
    </row>
    <row r="16" spans="1:16" ht="63">
      <c r="A16" s="43" t="s">
        <v>158</v>
      </c>
      <c r="B16" s="43" t="s">
        <v>77</v>
      </c>
      <c r="C16" s="44" t="s">
        <v>58</v>
      </c>
      <c r="D16" s="44" t="s">
        <v>78</v>
      </c>
      <c r="E16" s="185">
        <v>21066056</v>
      </c>
      <c r="F16" s="186">
        <v>21066056</v>
      </c>
      <c r="G16" s="186">
        <v>14776970</v>
      </c>
      <c r="H16" s="186">
        <v>808070</v>
      </c>
      <c r="I16" s="186">
        <v>0</v>
      </c>
      <c r="J16" s="185">
        <v>1369200</v>
      </c>
      <c r="K16" s="186">
        <v>1280000</v>
      </c>
      <c r="L16" s="186">
        <v>89200</v>
      </c>
      <c r="M16" s="186">
        <v>0</v>
      </c>
      <c r="N16" s="186">
        <v>40000</v>
      </c>
      <c r="O16" s="186">
        <v>1280000</v>
      </c>
      <c r="P16" s="185">
        <v>22435256</v>
      </c>
    </row>
    <row r="17" spans="1:16" ht="47.25">
      <c r="A17" s="43" t="s">
        <v>614</v>
      </c>
      <c r="B17" s="43" t="s">
        <v>138</v>
      </c>
      <c r="C17" s="44" t="s">
        <v>10</v>
      </c>
      <c r="D17" s="44" t="s">
        <v>139</v>
      </c>
      <c r="E17" s="185">
        <v>929033.08</v>
      </c>
      <c r="F17" s="186">
        <v>0</v>
      </c>
      <c r="G17" s="186">
        <v>0</v>
      </c>
      <c r="H17" s="186">
        <v>0</v>
      </c>
      <c r="I17" s="186">
        <v>929033.08</v>
      </c>
      <c r="J17" s="185">
        <v>13000</v>
      </c>
      <c r="K17" s="186">
        <v>13000</v>
      </c>
      <c r="L17" s="186">
        <v>0</v>
      </c>
      <c r="M17" s="186">
        <v>0</v>
      </c>
      <c r="N17" s="186">
        <v>0</v>
      </c>
      <c r="O17" s="186">
        <v>13000</v>
      </c>
      <c r="P17" s="185">
        <v>942033.08</v>
      </c>
    </row>
    <row r="18" spans="1:16" ht="31.5">
      <c r="A18" s="43" t="s">
        <v>159</v>
      </c>
      <c r="B18" s="43" t="s">
        <v>79</v>
      </c>
      <c r="C18" s="44" t="s">
        <v>59</v>
      </c>
      <c r="D18" s="44" t="s">
        <v>80</v>
      </c>
      <c r="E18" s="185">
        <v>0</v>
      </c>
      <c r="F18" s="186">
        <v>0</v>
      </c>
      <c r="G18" s="186">
        <v>0</v>
      </c>
      <c r="H18" s="186">
        <v>0</v>
      </c>
      <c r="I18" s="186">
        <v>0</v>
      </c>
      <c r="J18" s="185">
        <v>49500</v>
      </c>
      <c r="K18" s="186">
        <v>49500</v>
      </c>
      <c r="L18" s="186">
        <v>0</v>
      </c>
      <c r="M18" s="186">
        <v>0</v>
      </c>
      <c r="N18" s="186">
        <v>0</v>
      </c>
      <c r="O18" s="186">
        <v>49500</v>
      </c>
      <c r="P18" s="185">
        <v>49500</v>
      </c>
    </row>
    <row r="19" spans="1:16" ht="31.5">
      <c r="A19" s="43" t="s">
        <v>571</v>
      </c>
      <c r="B19" s="43" t="s">
        <v>572</v>
      </c>
      <c r="C19" s="44" t="s">
        <v>75</v>
      </c>
      <c r="D19" s="44" t="s">
        <v>573</v>
      </c>
      <c r="E19" s="185">
        <v>100000</v>
      </c>
      <c r="F19" s="186">
        <v>100000</v>
      </c>
      <c r="G19" s="186">
        <v>0</v>
      </c>
      <c r="H19" s="186">
        <v>0</v>
      </c>
      <c r="I19" s="186">
        <v>0</v>
      </c>
      <c r="J19" s="185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5">
        <v>100000</v>
      </c>
    </row>
    <row r="20" spans="1:16" ht="25.5" customHeight="1">
      <c r="A20" s="19" t="s">
        <v>160</v>
      </c>
      <c r="B20" s="15"/>
      <c r="C20" s="20"/>
      <c r="D20" s="21" t="s">
        <v>31</v>
      </c>
      <c r="E20" s="22">
        <v>144793455</v>
      </c>
      <c r="F20" s="20">
        <v>144793455</v>
      </c>
      <c r="G20" s="20">
        <v>96967200</v>
      </c>
      <c r="H20" s="20">
        <v>13355398</v>
      </c>
      <c r="I20" s="20">
        <v>0</v>
      </c>
      <c r="J20" s="22">
        <v>12207317</v>
      </c>
      <c r="K20" s="20">
        <v>7485331</v>
      </c>
      <c r="L20" s="20">
        <v>4721986</v>
      </c>
      <c r="M20" s="20">
        <v>0</v>
      </c>
      <c r="N20" s="20">
        <v>0</v>
      </c>
      <c r="O20" s="20">
        <v>7485331</v>
      </c>
      <c r="P20" s="22">
        <v>157000772</v>
      </c>
    </row>
    <row r="21" spans="1:16" ht="15.75">
      <c r="A21" s="19" t="s">
        <v>161</v>
      </c>
      <c r="B21" s="15"/>
      <c r="C21" s="20"/>
      <c r="D21" s="21" t="s">
        <v>31</v>
      </c>
      <c r="E21" s="22">
        <v>144793455</v>
      </c>
      <c r="F21" s="20">
        <v>144793455</v>
      </c>
      <c r="G21" s="20">
        <v>96967200</v>
      </c>
      <c r="H21" s="20">
        <v>13355398</v>
      </c>
      <c r="I21" s="20">
        <v>0</v>
      </c>
      <c r="J21" s="22">
        <v>12207317</v>
      </c>
      <c r="K21" s="20">
        <v>7485331</v>
      </c>
      <c r="L21" s="20">
        <v>4721986</v>
      </c>
      <c r="M21" s="20">
        <v>0</v>
      </c>
      <c r="N21" s="20">
        <v>0</v>
      </c>
      <c r="O21" s="20">
        <v>7485331</v>
      </c>
      <c r="P21" s="22">
        <v>157000772</v>
      </c>
    </row>
    <row r="22" spans="1:16" ht="47.25">
      <c r="A22" s="43" t="s">
        <v>162</v>
      </c>
      <c r="B22" s="43" t="s">
        <v>81</v>
      </c>
      <c r="C22" s="44" t="s">
        <v>58</v>
      </c>
      <c r="D22" s="44" t="s">
        <v>82</v>
      </c>
      <c r="E22" s="185">
        <v>1572869</v>
      </c>
      <c r="F22" s="186">
        <v>1572869</v>
      </c>
      <c r="G22" s="186">
        <v>1150632</v>
      </c>
      <c r="H22" s="186">
        <v>66640</v>
      </c>
      <c r="I22" s="186">
        <v>0</v>
      </c>
      <c r="J22" s="185">
        <v>7000</v>
      </c>
      <c r="K22" s="186">
        <v>7000</v>
      </c>
      <c r="L22" s="186">
        <v>0</v>
      </c>
      <c r="M22" s="186">
        <v>0</v>
      </c>
      <c r="N22" s="186">
        <v>0</v>
      </c>
      <c r="O22" s="186">
        <v>7000</v>
      </c>
      <c r="P22" s="185">
        <v>1579869</v>
      </c>
    </row>
    <row r="23" spans="1:16" ht="15.75">
      <c r="A23" s="43" t="s">
        <v>163</v>
      </c>
      <c r="B23" s="43" t="s">
        <v>29</v>
      </c>
      <c r="C23" s="44" t="s">
        <v>60</v>
      </c>
      <c r="D23" s="44" t="s">
        <v>83</v>
      </c>
      <c r="E23" s="185">
        <v>39396374</v>
      </c>
      <c r="F23" s="186">
        <v>39396374</v>
      </c>
      <c r="G23" s="186">
        <v>25342882</v>
      </c>
      <c r="H23" s="186">
        <v>4575214</v>
      </c>
      <c r="I23" s="186">
        <v>0</v>
      </c>
      <c r="J23" s="185">
        <v>4759076</v>
      </c>
      <c r="K23" s="186">
        <v>571790</v>
      </c>
      <c r="L23" s="186">
        <v>4187286</v>
      </c>
      <c r="M23" s="186">
        <v>0</v>
      </c>
      <c r="N23" s="186">
        <v>0</v>
      </c>
      <c r="O23" s="186">
        <v>571790</v>
      </c>
      <c r="P23" s="185">
        <v>44155450</v>
      </c>
    </row>
    <row r="24" spans="1:16" ht="63">
      <c r="A24" s="43" t="s">
        <v>164</v>
      </c>
      <c r="B24" s="43" t="s">
        <v>30</v>
      </c>
      <c r="C24" s="44" t="s">
        <v>61</v>
      </c>
      <c r="D24" s="44" t="s">
        <v>165</v>
      </c>
      <c r="E24" s="185">
        <v>91895034</v>
      </c>
      <c r="F24" s="186">
        <v>91895034</v>
      </c>
      <c r="G24" s="186">
        <v>61929644</v>
      </c>
      <c r="H24" s="186">
        <v>8009688</v>
      </c>
      <c r="I24" s="186">
        <v>0</v>
      </c>
      <c r="J24" s="185">
        <v>5410083</v>
      </c>
      <c r="K24" s="186">
        <v>4875383</v>
      </c>
      <c r="L24" s="186">
        <v>534700</v>
      </c>
      <c r="M24" s="186">
        <v>0</v>
      </c>
      <c r="N24" s="186">
        <v>0</v>
      </c>
      <c r="O24" s="186">
        <v>4875383</v>
      </c>
      <c r="P24" s="185">
        <v>97305117</v>
      </c>
    </row>
    <row r="25" spans="1:16" ht="31.5">
      <c r="A25" s="43" t="s">
        <v>166</v>
      </c>
      <c r="B25" s="43" t="s">
        <v>13</v>
      </c>
      <c r="C25" s="44" t="s">
        <v>62</v>
      </c>
      <c r="D25" s="44" t="s">
        <v>84</v>
      </c>
      <c r="E25" s="185">
        <v>6778899</v>
      </c>
      <c r="F25" s="186">
        <v>6778899</v>
      </c>
      <c r="G25" s="186">
        <v>4792269</v>
      </c>
      <c r="H25" s="186">
        <v>527920</v>
      </c>
      <c r="I25" s="186">
        <v>0</v>
      </c>
      <c r="J25" s="185">
        <v>330000</v>
      </c>
      <c r="K25" s="186">
        <v>330000</v>
      </c>
      <c r="L25" s="186">
        <v>0</v>
      </c>
      <c r="M25" s="186">
        <v>0</v>
      </c>
      <c r="N25" s="186">
        <v>0</v>
      </c>
      <c r="O25" s="186">
        <v>330000</v>
      </c>
      <c r="P25" s="185">
        <v>7108899</v>
      </c>
    </row>
    <row r="26" spans="1:16" ht="44.25" customHeight="1">
      <c r="A26" s="43" t="s">
        <v>167</v>
      </c>
      <c r="B26" s="43" t="s">
        <v>85</v>
      </c>
      <c r="C26" s="44" t="s">
        <v>63</v>
      </c>
      <c r="D26" s="44" t="s">
        <v>86</v>
      </c>
      <c r="E26" s="185">
        <v>141494</v>
      </c>
      <c r="F26" s="186">
        <v>141494</v>
      </c>
      <c r="G26" s="186">
        <v>0</v>
      </c>
      <c r="H26" s="186">
        <v>0</v>
      </c>
      <c r="I26" s="186">
        <v>0</v>
      </c>
      <c r="J26" s="185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5">
        <v>141494</v>
      </c>
    </row>
    <row r="27" spans="1:16" ht="15.75" customHeight="1">
      <c r="A27" s="43" t="s">
        <v>168</v>
      </c>
      <c r="B27" s="43" t="s">
        <v>38</v>
      </c>
      <c r="C27" s="44" t="s">
        <v>26</v>
      </c>
      <c r="D27" s="44" t="s">
        <v>87</v>
      </c>
      <c r="E27" s="185">
        <v>828657</v>
      </c>
      <c r="F27" s="186">
        <v>828657</v>
      </c>
      <c r="G27" s="186">
        <v>560021</v>
      </c>
      <c r="H27" s="186">
        <v>62481</v>
      </c>
      <c r="I27" s="186">
        <v>0</v>
      </c>
      <c r="J27" s="185">
        <v>244270</v>
      </c>
      <c r="K27" s="186">
        <v>244270</v>
      </c>
      <c r="L27" s="186">
        <v>0</v>
      </c>
      <c r="M27" s="186">
        <v>0</v>
      </c>
      <c r="N27" s="186">
        <v>0</v>
      </c>
      <c r="O27" s="186">
        <v>244270</v>
      </c>
      <c r="P27" s="185">
        <v>1072927</v>
      </c>
    </row>
    <row r="28" spans="1:16" ht="15.75">
      <c r="A28" s="43" t="s">
        <v>169</v>
      </c>
      <c r="B28" s="43" t="s">
        <v>170</v>
      </c>
      <c r="C28" s="44" t="s">
        <v>26</v>
      </c>
      <c r="D28" s="44" t="s">
        <v>171</v>
      </c>
      <c r="E28" s="185">
        <v>2793274</v>
      </c>
      <c r="F28" s="186">
        <v>2793274</v>
      </c>
      <c r="G28" s="186">
        <v>2153316</v>
      </c>
      <c r="H28" s="186">
        <v>91630</v>
      </c>
      <c r="I28" s="186">
        <v>0</v>
      </c>
      <c r="J28" s="185">
        <v>37000</v>
      </c>
      <c r="K28" s="186">
        <v>37000</v>
      </c>
      <c r="L28" s="186">
        <v>0</v>
      </c>
      <c r="M28" s="186">
        <v>0</v>
      </c>
      <c r="N28" s="186">
        <v>0</v>
      </c>
      <c r="O28" s="186">
        <v>37000</v>
      </c>
      <c r="P28" s="185">
        <v>2830274</v>
      </c>
    </row>
    <row r="29" spans="1:16" ht="15.75" customHeight="1">
      <c r="A29" s="43" t="s">
        <v>172</v>
      </c>
      <c r="B29" s="43" t="s">
        <v>173</v>
      </c>
      <c r="C29" s="44" t="s">
        <v>26</v>
      </c>
      <c r="D29" s="44" t="s">
        <v>174</v>
      </c>
      <c r="E29" s="185">
        <v>59730</v>
      </c>
      <c r="F29" s="186">
        <v>59730</v>
      </c>
      <c r="G29" s="186">
        <v>0</v>
      </c>
      <c r="H29" s="186">
        <v>0</v>
      </c>
      <c r="I29" s="186">
        <v>0</v>
      </c>
      <c r="J29" s="185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85">
        <v>59730</v>
      </c>
    </row>
    <row r="30" spans="1:16" ht="15.75">
      <c r="A30" s="43" t="s">
        <v>565</v>
      </c>
      <c r="B30" s="43" t="s">
        <v>566</v>
      </c>
      <c r="C30" s="44" t="s">
        <v>26</v>
      </c>
      <c r="D30" s="44" t="s">
        <v>567</v>
      </c>
      <c r="E30" s="185">
        <v>1327124</v>
      </c>
      <c r="F30" s="186">
        <v>1327124</v>
      </c>
      <c r="G30" s="186">
        <v>1038436</v>
      </c>
      <c r="H30" s="186">
        <v>21825</v>
      </c>
      <c r="I30" s="186">
        <v>0</v>
      </c>
      <c r="J30" s="185">
        <v>7220</v>
      </c>
      <c r="K30" s="186">
        <v>7220</v>
      </c>
      <c r="L30" s="186">
        <v>0</v>
      </c>
      <c r="M30" s="186">
        <v>0</v>
      </c>
      <c r="N30" s="186">
        <v>0</v>
      </c>
      <c r="O30" s="186">
        <v>7220</v>
      </c>
      <c r="P30" s="185">
        <v>1334344</v>
      </c>
    </row>
    <row r="31" spans="1:16" ht="15.75">
      <c r="A31" s="43" t="s">
        <v>470</v>
      </c>
      <c r="B31" s="43" t="s">
        <v>471</v>
      </c>
      <c r="C31" s="44" t="s">
        <v>59</v>
      </c>
      <c r="D31" s="44" t="s">
        <v>472</v>
      </c>
      <c r="E31" s="185">
        <v>0</v>
      </c>
      <c r="F31" s="186">
        <v>0</v>
      </c>
      <c r="G31" s="186">
        <v>0</v>
      </c>
      <c r="H31" s="186">
        <v>0</v>
      </c>
      <c r="I31" s="186">
        <v>0</v>
      </c>
      <c r="J31" s="185">
        <v>717355</v>
      </c>
      <c r="K31" s="186">
        <v>717355</v>
      </c>
      <c r="L31" s="186">
        <v>0</v>
      </c>
      <c r="M31" s="186">
        <v>0</v>
      </c>
      <c r="N31" s="186">
        <v>0</v>
      </c>
      <c r="O31" s="186">
        <v>717355</v>
      </c>
      <c r="P31" s="185">
        <v>717355</v>
      </c>
    </row>
    <row r="32" spans="1:16" ht="47.25">
      <c r="A32" s="43" t="s">
        <v>351</v>
      </c>
      <c r="B32" s="43" t="s">
        <v>196</v>
      </c>
      <c r="C32" s="44" t="s">
        <v>118</v>
      </c>
      <c r="D32" s="44" t="s">
        <v>197</v>
      </c>
      <c r="E32" s="185">
        <v>0</v>
      </c>
      <c r="F32" s="186">
        <v>0</v>
      </c>
      <c r="G32" s="186">
        <v>0</v>
      </c>
      <c r="H32" s="186">
        <v>0</v>
      </c>
      <c r="I32" s="186">
        <v>0</v>
      </c>
      <c r="J32" s="185">
        <v>695313</v>
      </c>
      <c r="K32" s="186">
        <v>695313</v>
      </c>
      <c r="L32" s="186">
        <v>0</v>
      </c>
      <c r="M32" s="186">
        <v>0</v>
      </c>
      <c r="N32" s="186">
        <v>0</v>
      </c>
      <c r="O32" s="186">
        <v>695313</v>
      </c>
      <c r="P32" s="185">
        <v>695313</v>
      </c>
    </row>
    <row r="33" spans="1:16" ht="31.5">
      <c r="A33" s="19" t="s">
        <v>175</v>
      </c>
      <c r="B33" s="15"/>
      <c r="C33" s="20"/>
      <c r="D33" s="21" t="s">
        <v>27</v>
      </c>
      <c r="E33" s="22">
        <v>81570710.9</v>
      </c>
      <c r="F33" s="20">
        <v>81570710.9</v>
      </c>
      <c r="G33" s="20">
        <v>1449696</v>
      </c>
      <c r="H33" s="20">
        <v>24417</v>
      </c>
      <c r="I33" s="20">
        <v>0</v>
      </c>
      <c r="J33" s="22">
        <v>15013206</v>
      </c>
      <c r="K33" s="20">
        <v>10131068</v>
      </c>
      <c r="L33" s="20">
        <v>2484681</v>
      </c>
      <c r="M33" s="20">
        <v>0</v>
      </c>
      <c r="N33" s="20">
        <v>0</v>
      </c>
      <c r="O33" s="20">
        <v>12528525</v>
      </c>
      <c r="P33" s="22">
        <v>96583916.9</v>
      </c>
    </row>
    <row r="34" spans="1:16" ht="31.5">
      <c r="A34" s="19" t="s">
        <v>176</v>
      </c>
      <c r="B34" s="15"/>
      <c r="C34" s="20"/>
      <c r="D34" s="21" t="s">
        <v>27</v>
      </c>
      <c r="E34" s="22">
        <v>81570710.9</v>
      </c>
      <c r="F34" s="20">
        <v>81570710.9</v>
      </c>
      <c r="G34" s="20">
        <v>1449696</v>
      </c>
      <c r="H34" s="20">
        <v>24417</v>
      </c>
      <c r="I34" s="20">
        <v>0</v>
      </c>
      <c r="J34" s="22">
        <v>15013206</v>
      </c>
      <c r="K34" s="20">
        <v>10131068</v>
      </c>
      <c r="L34" s="20">
        <v>2484681</v>
      </c>
      <c r="M34" s="20">
        <v>0</v>
      </c>
      <c r="N34" s="20">
        <v>0</v>
      </c>
      <c r="O34" s="20">
        <v>12528525</v>
      </c>
      <c r="P34" s="22">
        <v>96583916.9</v>
      </c>
    </row>
    <row r="35" spans="1:16" ht="47.25">
      <c r="A35" s="43" t="s">
        <v>177</v>
      </c>
      <c r="B35" s="43" t="s">
        <v>81</v>
      </c>
      <c r="C35" s="44" t="s">
        <v>58</v>
      </c>
      <c r="D35" s="44" t="s">
        <v>82</v>
      </c>
      <c r="E35" s="185">
        <v>1453115</v>
      </c>
      <c r="F35" s="186">
        <v>1453115</v>
      </c>
      <c r="G35" s="186">
        <v>1095356</v>
      </c>
      <c r="H35" s="186">
        <v>13747</v>
      </c>
      <c r="I35" s="186">
        <v>0</v>
      </c>
      <c r="J35" s="185">
        <v>0</v>
      </c>
      <c r="K35" s="186">
        <v>0</v>
      </c>
      <c r="L35" s="186">
        <v>0</v>
      </c>
      <c r="M35" s="186">
        <v>0</v>
      </c>
      <c r="N35" s="186">
        <v>0</v>
      </c>
      <c r="O35" s="186">
        <v>0</v>
      </c>
      <c r="P35" s="185">
        <v>1453115</v>
      </c>
    </row>
    <row r="36" spans="1:16" ht="31.5">
      <c r="A36" s="43" t="s">
        <v>178</v>
      </c>
      <c r="B36" s="43" t="s">
        <v>85</v>
      </c>
      <c r="C36" s="44" t="s">
        <v>63</v>
      </c>
      <c r="D36" s="44" t="s">
        <v>86</v>
      </c>
      <c r="E36" s="185">
        <v>133200</v>
      </c>
      <c r="F36" s="186">
        <v>133200</v>
      </c>
      <c r="G36" s="186">
        <v>0</v>
      </c>
      <c r="H36" s="186">
        <v>0</v>
      </c>
      <c r="I36" s="186">
        <v>0</v>
      </c>
      <c r="J36" s="185">
        <v>5400</v>
      </c>
      <c r="K36" s="186">
        <v>0</v>
      </c>
      <c r="L36" s="186">
        <v>5400</v>
      </c>
      <c r="M36" s="186">
        <v>0</v>
      </c>
      <c r="N36" s="186">
        <v>0</v>
      </c>
      <c r="O36" s="186">
        <v>0</v>
      </c>
      <c r="P36" s="185">
        <v>138600</v>
      </c>
    </row>
    <row r="37" spans="1:16" ht="31.5">
      <c r="A37" s="43" t="s">
        <v>179</v>
      </c>
      <c r="B37" s="43" t="s">
        <v>39</v>
      </c>
      <c r="C37" s="44" t="s">
        <v>65</v>
      </c>
      <c r="D37" s="44" t="s">
        <v>88</v>
      </c>
      <c r="E37" s="185">
        <v>72546344</v>
      </c>
      <c r="F37" s="186">
        <v>72546344</v>
      </c>
      <c r="G37" s="186">
        <v>0</v>
      </c>
      <c r="H37" s="186">
        <v>0</v>
      </c>
      <c r="I37" s="186">
        <v>0</v>
      </c>
      <c r="J37" s="185">
        <v>11872457</v>
      </c>
      <c r="K37" s="186">
        <v>9393176</v>
      </c>
      <c r="L37" s="186">
        <v>2479281</v>
      </c>
      <c r="M37" s="186">
        <v>0</v>
      </c>
      <c r="N37" s="186">
        <v>0</v>
      </c>
      <c r="O37" s="186">
        <v>9393176</v>
      </c>
      <c r="P37" s="185">
        <v>84418801</v>
      </c>
    </row>
    <row r="38" spans="1:16" ht="47.25">
      <c r="A38" s="43" t="s">
        <v>180</v>
      </c>
      <c r="B38" s="43" t="s">
        <v>89</v>
      </c>
      <c r="C38" s="44" t="s">
        <v>181</v>
      </c>
      <c r="D38" s="44" t="s">
        <v>90</v>
      </c>
      <c r="E38" s="185">
        <v>1278658</v>
      </c>
      <c r="F38" s="186">
        <v>1278658</v>
      </c>
      <c r="G38" s="186">
        <v>0</v>
      </c>
      <c r="H38" s="186">
        <v>0</v>
      </c>
      <c r="I38" s="186">
        <v>0</v>
      </c>
      <c r="J38" s="185">
        <v>200000</v>
      </c>
      <c r="K38" s="186">
        <v>200000</v>
      </c>
      <c r="L38" s="186">
        <v>0</v>
      </c>
      <c r="M38" s="186">
        <v>0</v>
      </c>
      <c r="N38" s="186">
        <v>0</v>
      </c>
      <c r="O38" s="186">
        <v>200000</v>
      </c>
      <c r="P38" s="185">
        <v>1478658</v>
      </c>
    </row>
    <row r="39" spans="1:16" ht="38.25" customHeight="1">
      <c r="A39" s="43" t="s">
        <v>182</v>
      </c>
      <c r="B39" s="43" t="s">
        <v>91</v>
      </c>
      <c r="C39" s="44" t="s">
        <v>66</v>
      </c>
      <c r="D39" s="44" t="s">
        <v>11</v>
      </c>
      <c r="E39" s="185">
        <v>40000</v>
      </c>
      <c r="F39" s="186">
        <v>40000</v>
      </c>
      <c r="G39" s="186">
        <v>0</v>
      </c>
      <c r="H39" s="186">
        <v>0</v>
      </c>
      <c r="I39" s="186">
        <v>0</v>
      </c>
      <c r="J39" s="185">
        <v>0</v>
      </c>
      <c r="K39" s="186">
        <v>0</v>
      </c>
      <c r="L39" s="186">
        <v>0</v>
      </c>
      <c r="M39" s="186">
        <v>0</v>
      </c>
      <c r="N39" s="186">
        <v>0</v>
      </c>
      <c r="O39" s="186">
        <v>0</v>
      </c>
      <c r="P39" s="185">
        <v>40000</v>
      </c>
    </row>
    <row r="40" spans="1:16" ht="31.5">
      <c r="A40" s="43" t="s">
        <v>183</v>
      </c>
      <c r="B40" s="43" t="s">
        <v>92</v>
      </c>
      <c r="C40" s="44" t="s">
        <v>66</v>
      </c>
      <c r="D40" s="44" t="s">
        <v>12</v>
      </c>
      <c r="E40" s="185">
        <v>362327</v>
      </c>
      <c r="F40" s="186">
        <v>362327</v>
      </c>
      <c r="G40" s="186">
        <v>0</v>
      </c>
      <c r="H40" s="186">
        <v>0</v>
      </c>
      <c r="I40" s="186">
        <v>0</v>
      </c>
      <c r="J40" s="185">
        <v>0</v>
      </c>
      <c r="K40" s="186">
        <v>0</v>
      </c>
      <c r="L40" s="186">
        <v>0</v>
      </c>
      <c r="M40" s="186">
        <v>0</v>
      </c>
      <c r="N40" s="186">
        <v>0</v>
      </c>
      <c r="O40" s="186">
        <v>0</v>
      </c>
      <c r="P40" s="185">
        <v>362327</v>
      </c>
    </row>
    <row r="41" spans="1:16" ht="31.5">
      <c r="A41" s="43" t="s">
        <v>184</v>
      </c>
      <c r="B41" s="43" t="s">
        <v>93</v>
      </c>
      <c r="C41" s="44" t="s">
        <v>66</v>
      </c>
      <c r="D41" s="44" t="s">
        <v>94</v>
      </c>
      <c r="E41" s="185">
        <v>188661</v>
      </c>
      <c r="F41" s="186">
        <v>188661</v>
      </c>
      <c r="G41" s="186">
        <v>0</v>
      </c>
      <c r="H41" s="186">
        <v>0</v>
      </c>
      <c r="I41" s="186">
        <v>0</v>
      </c>
      <c r="J41" s="185">
        <v>0</v>
      </c>
      <c r="K41" s="186">
        <v>0</v>
      </c>
      <c r="L41" s="186">
        <v>0</v>
      </c>
      <c r="M41" s="186">
        <v>0</v>
      </c>
      <c r="N41" s="186">
        <v>0</v>
      </c>
      <c r="O41" s="186">
        <v>0</v>
      </c>
      <c r="P41" s="185">
        <v>188661</v>
      </c>
    </row>
    <row r="42" spans="1:16" ht="31.5">
      <c r="A42" s="43" t="s">
        <v>185</v>
      </c>
      <c r="B42" s="43" t="s">
        <v>95</v>
      </c>
      <c r="C42" s="44" t="s">
        <v>66</v>
      </c>
      <c r="D42" s="44" t="s">
        <v>96</v>
      </c>
      <c r="E42" s="185">
        <v>1998987.9</v>
      </c>
      <c r="F42" s="186">
        <v>1998987.9</v>
      </c>
      <c r="G42" s="186">
        <v>0</v>
      </c>
      <c r="H42" s="186">
        <v>0</v>
      </c>
      <c r="I42" s="186">
        <v>0</v>
      </c>
      <c r="J42" s="185">
        <v>0</v>
      </c>
      <c r="K42" s="186">
        <v>0</v>
      </c>
      <c r="L42" s="186">
        <v>0</v>
      </c>
      <c r="M42" s="186">
        <v>0</v>
      </c>
      <c r="N42" s="186">
        <v>0</v>
      </c>
      <c r="O42" s="186">
        <v>0</v>
      </c>
      <c r="P42" s="185">
        <v>1998987.9</v>
      </c>
    </row>
    <row r="43" spans="1:16" ht="31.5">
      <c r="A43" s="43" t="s">
        <v>186</v>
      </c>
      <c r="B43" s="43" t="s">
        <v>187</v>
      </c>
      <c r="C43" s="44" t="s">
        <v>66</v>
      </c>
      <c r="D43" s="44" t="s">
        <v>188</v>
      </c>
      <c r="E43" s="185">
        <v>373100</v>
      </c>
      <c r="F43" s="186">
        <v>373100</v>
      </c>
      <c r="G43" s="186">
        <v>0</v>
      </c>
      <c r="H43" s="186">
        <v>0</v>
      </c>
      <c r="I43" s="186">
        <v>0</v>
      </c>
      <c r="J43" s="185">
        <v>0</v>
      </c>
      <c r="K43" s="186">
        <v>0</v>
      </c>
      <c r="L43" s="186">
        <v>0</v>
      </c>
      <c r="M43" s="186">
        <v>0</v>
      </c>
      <c r="N43" s="186">
        <v>0</v>
      </c>
      <c r="O43" s="186">
        <v>0</v>
      </c>
      <c r="P43" s="185">
        <v>373100</v>
      </c>
    </row>
    <row r="44" spans="1:16" ht="31.5">
      <c r="A44" s="43" t="s">
        <v>189</v>
      </c>
      <c r="B44" s="43" t="s">
        <v>190</v>
      </c>
      <c r="C44" s="44" t="s">
        <v>66</v>
      </c>
      <c r="D44" s="44" t="s">
        <v>191</v>
      </c>
      <c r="E44" s="185">
        <v>463670</v>
      </c>
      <c r="F44" s="186">
        <v>463670</v>
      </c>
      <c r="G44" s="186">
        <v>354340</v>
      </c>
      <c r="H44" s="186">
        <v>10670</v>
      </c>
      <c r="I44" s="186">
        <v>0</v>
      </c>
      <c r="J44" s="185">
        <v>0</v>
      </c>
      <c r="K44" s="186">
        <v>0</v>
      </c>
      <c r="L44" s="186">
        <v>0</v>
      </c>
      <c r="M44" s="186">
        <v>0</v>
      </c>
      <c r="N44" s="186">
        <v>0</v>
      </c>
      <c r="O44" s="186">
        <v>0</v>
      </c>
      <c r="P44" s="185">
        <v>463670</v>
      </c>
    </row>
    <row r="45" spans="1:16" ht="15.75">
      <c r="A45" s="43" t="s">
        <v>192</v>
      </c>
      <c r="B45" s="43" t="s">
        <v>193</v>
      </c>
      <c r="C45" s="44" t="s">
        <v>66</v>
      </c>
      <c r="D45" s="44" t="s">
        <v>194</v>
      </c>
      <c r="E45" s="185">
        <v>2708648</v>
      </c>
      <c r="F45" s="186">
        <v>2708648</v>
      </c>
      <c r="G45" s="186">
        <v>0</v>
      </c>
      <c r="H45" s="186">
        <v>0</v>
      </c>
      <c r="I45" s="186">
        <v>0</v>
      </c>
      <c r="J45" s="185">
        <v>0</v>
      </c>
      <c r="K45" s="186">
        <v>0</v>
      </c>
      <c r="L45" s="186">
        <v>0</v>
      </c>
      <c r="M45" s="186">
        <v>0</v>
      </c>
      <c r="N45" s="186">
        <v>0</v>
      </c>
      <c r="O45" s="186">
        <v>0</v>
      </c>
      <c r="P45" s="185">
        <v>2708648</v>
      </c>
    </row>
    <row r="46" spans="1:16" ht="47.25">
      <c r="A46" s="43" t="s">
        <v>195</v>
      </c>
      <c r="B46" s="43" t="s">
        <v>196</v>
      </c>
      <c r="C46" s="44" t="s">
        <v>118</v>
      </c>
      <c r="D46" s="44" t="s">
        <v>197</v>
      </c>
      <c r="E46" s="185">
        <v>0</v>
      </c>
      <c r="F46" s="186">
        <v>0</v>
      </c>
      <c r="G46" s="186">
        <v>0</v>
      </c>
      <c r="H46" s="186">
        <v>0</v>
      </c>
      <c r="I46" s="186">
        <v>0</v>
      </c>
      <c r="J46" s="185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0</v>
      </c>
      <c r="P46" s="185">
        <v>0</v>
      </c>
    </row>
    <row r="47" spans="1:16" ht="31.5">
      <c r="A47" s="43" t="s">
        <v>473</v>
      </c>
      <c r="B47" s="43" t="s">
        <v>474</v>
      </c>
      <c r="C47" s="44" t="s">
        <v>118</v>
      </c>
      <c r="D47" s="44" t="s">
        <v>475</v>
      </c>
      <c r="E47" s="185">
        <v>0</v>
      </c>
      <c r="F47" s="186">
        <v>0</v>
      </c>
      <c r="G47" s="186">
        <v>0</v>
      </c>
      <c r="H47" s="186">
        <v>0</v>
      </c>
      <c r="I47" s="186">
        <v>0</v>
      </c>
      <c r="J47" s="185">
        <v>2935349</v>
      </c>
      <c r="K47" s="186">
        <v>537892</v>
      </c>
      <c r="L47" s="186">
        <v>0</v>
      </c>
      <c r="M47" s="186">
        <v>0</v>
      </c>
      <c r="N47" s="186">
        <v>0</v>
      </c>
      <c r="O47" s="186">
        <v>2935349</v>
      </c>
      <c r="P47" s="185">
        <v>2935349</v>
      </c>
    </row>
    <row r="48" spans="1:16" ht="48" customHeight="1">
      <c r="A48" s="43" t="s">
        <v>198</v>
      </c>
      <c r="B48" s="43" t="s">
        <v>199</v>
      </c>
      <c r="C48" s="44" t="s">
        <v>118</v>
      </c>
      <c r="D48" s="44" t="s">
        <v>119</v>
      </c>
      <c r="E48" s="185">
        <v>24000</v>
      </c>
      <c r="F48" s="186">
        <v>24000</v>
      </c>
      <c r="G48" s="186">
        <v>0</v>
      </c>
      <c r="H48" s="186">
        <v>0</v>
      </c>
      <c r="I48" s="186">
        <v>0</v>
      </c>
      <c r="J48" s="185">
        <v>0</v>
      </c>
      <c r="K48" s="186">
        <v>0</v>
      </c>
      <c r="L48" s="186">
        <v>0</v>
      </c>
      <c r="M48" s="186">
        <v>0</v>
      </c>
      <c r="N48" s="186">
        <v>0</v>
      </c>
      <c r="O48" s="186">
        <v>0</v>
      </c>
      <c r="P48" s="185">
        <v>24000</v>
      </c>
    </row>
    <row r="49" spans="1:16" s="11" customFormat="1" ht="48" customHeight="1">
      <c r="A49" s="19" t="s">
        <v>200</v>
      </c>
      <c r="B49" s="15"/>
      <c r="C49" s="20"/>
      <c r="D49" s="21" t="s">
        <v>32</v>
      </c>
      <c r="E49" s="22">
        <v>205516109.52999997</v>
      </c>
      <c r="F49" s="20">
        <v>204624509.52999997</v>
      </c>
      <c r="G49" s="20">
        <v>14720295</v>
      </c>
      <c r="H49" s="20">
        <v>588217</v>
      </c>
      <c r="I49" s="20">
        <v>891600</v>
      </c>
      <c r="J49" s="22">
        <v>6269109</v>
      </c>
      <c r="K49" s="20">
        <v>5969984</v>
      </c>
      <c r="L49" s="20">
        <v>299125</v>
      </c>
      <c r="M49" s="20">
        <v>180266</v>
      </c>
      <c r="N49" s="20">
        <v>42000</v>
      </c>
      <c r="O49" s="20">
        <v>5969984</v>
      </c>
      <c r="P49" s="22">
        <v>211785218.52999997</v>
      </c>
    </row>
    <row r="50" spans="1:16" ht="31.5">
      <c r="A50" s="19" t="s">
        <v>201</v>
      </c>
      <c r="B50" s="15"/>
      <c r="C50" s="20"/>
      <c r="D50" s="21" t="s">
        <v>32</v>
      </c>
      <c r="E50" s="22">
        <v>205516109.52999997</v>
      </c>
      <c r="F50" s="20">
        <v>204624509.52999997</v>
      </c>
      <c r="G50" s="20">
        <v>14720295</v>
      </c>
      <c r="H50" s="20">
        <v>588217</v>
      </c>
      <c r="I50" s="20">
        <v>891600</v>
      </c>
      <c r="J50" s="22">
        <v>6269109</v>
      </c>
      <c r="K50" s="20">
        <v>5969984</v>
      </c>
      <c r="L50" s="20">
        <v>299125</v>
      </c>
      <c r="M50" s="20">
        <v>180266</v>
      </c>
      <c r="N50" s="20">
        <v>42000</v>
      </c>
      <c r="O50" s="20">
        <v>5969984</v>
      </c>
      <c r="P50" s="22">
        <v>211785218.52999997</v>
      </c>
    </row>
    <row r="51" spans="1:16" ht="48" customHeight="1">
      <c r="A51" s="43" t="s">
        <v>202</v>
      </c>
      <c r="B51" s="43" t="s">
        <v>81</v>
      </c>
      <c r="C51" s="44" t="s">
        <v>58</v>
      </c>
      <c r="D51" s="44" t="s">
        <v>82</v>
      </c>
      <c r="E51" s="185">
        <v>12634111</v>
      </c>
      <c r="F51" s="186">
        <v>12634111</v>
      </c>
      <c r="G51" s="186">
        <v>9327762</v>
      </c>
      <c r="H51" s="186">
        <v>307895</v>
      </c>
      <c r="I51" s="186">
        <v>0</v>
      </c>
      <c r="J51" s="185">
        <v>5694139</v>
      </c>
      <c r="K51" s="186">
        <v>5694139</v>
      </c>
      <c r="L51" s="186">
        <v>0</v>
      </c>
      <c r="M51" s="186">
        <v>0</v>
      </c>
      <c r="N51" s="186">
        <v>0</v>
      </c>
      <c r="O51" s="186">
        <v>5694139</v>
      </c>
      <c r="P51" s="185">
        <v>18328250</v>
      </c>
    </row>
    <row r="52" spans="1:16" ht="47.25">
      <c r="A52" s="43" t="s">
        <v>203</v>
      </c>
      <c r="B52" s="43" t="s">
        <v>40</v>
      </c>
      <c r="C52" s="44" t="s">
        <v>67</v>
      </c>
      <c r="D52" s="44" t="s">
        <v>97</v>
      </c>
      <c r="E52" s="185">
        <v>8554572.3</v>
      </c>
      <c r="F52" s="186">
        <v>8554572.3</v>
      </c>
      <c r="G52" s="186">
        <v>0</v>
      </c>
      <c r="H52" s="186">
        <v>0</v>
      </c>
      <c r="I52" s="186">
        <v>0</v>
      </c>
      <c r="J52" s="185">
        <v>0</v>
      </c>
      <c r="K52" s="186">
        <v>0</v>
      </c>
      <c r="L52" s="186">
        <v>0</v>
      </c>
      <c r="M52" s="186">
        <v>0</v>
      </c>
      <c r="N52" s="186">
        <v>0</v>
      </c>
      <c r="O52" s="186">
        <v>0</v>
      </c>
      <c r="P52" s="185">
        <v>8554572.3</v>
      </c>
    </row>
    <row r="53" spans="1:16" ht="63" customHeight="1">
      <c r="A53" s="43" t="s">
        <v>204</v>
      </c>
      <c r="B53" s="43" t="s">
        <v>41</v>
      </c>
      <c r="C53" s="44" t="s">
        <v>28</v>
      </c>
      <c r="D53" s="44" t="s">
        <v>98</v>
      </c>
      <c r="E53" s="185">
        <v>46704502.22999999</v>
      </c>
      <c r="F53" s="186">
        <v>46704502.22999999</v>
      </c>
      <c r="G53" s="186">
        <v>0</v>
      </c>
      <c r="H53" s="186">
        <v>0</v>
      </c>
      <c r="I53" s="186">
        <v>0</v>
      </c>
      <c r="J53" s="185">
        <v>0</v>
      </c>
      <c r="K53" s="186">
        <v>0</v>
      </c>
      <c r="L53" s="186">
        <v>0</v>
      </c>
      <c r="M53" s="186">
        <v>0</v>
      </c>
      <c r="N53" s="186">
        <v>0</v>
      </c>
      <c r="O53" s="186">
        <v>0</v>
      </c>
      <c r="P53" s="185">
        <v>46704502.22999999</v>
      </c>
    </row>
    <row r="54" spans="1:16" ht="58.5" customHeight="1">
      <c r="A54" s="43" t="s">
        <v>205</v>
      </c>
      <c r="B54" s="43" t="s">
        <v>42</v>
      </c>
      <c r="C54" s="44" t="s">
        <v>67</v>
      </c>
      <c r="D54" s="44" t="s">
        <v>99</v>
      </c>
      <c r="E54" s="185">
        <v>90500</v>
      </c>
      <c r="F54" s="186">
        <v>90500</v>
      </c>
      <c r="G54" s="186">
        <v>0</v>
      </c>
      <c r="H54" s="186">
        <v>0</v>
      </c>
      <c r="I54" s="186">
        <v>0</v>
      </c>
      <c r="J54" s="185">
        <v>0</v>
      </c>
      <c r="K54" s="186">
        <v>0</v>
      </c>
      <c r="L54" s="186">
        <v>0</v>
      </c>
      <c r="M54" s="186">
        <v>0</v>
      </c>
      <c r="N54" s="186">
        <v>0</v>
      </c>
      <c r="O54" s="186">
        <v>0</v>
      </c>
      <c r="P54" s="185">
        <v>90500</v>
      </c>
    </row>
    <row r="55" spans="1:16" ht="47.25">
      <c r="A55" s="43" t="s">
        <v>206</v>
      </c>
      <c r="B55" s="43" t="s">
        <v>100</v>
      </c>
      <c r="C55" s="44" t="s">
        <v>28</v>
      </c>
      <c r="D55" s="44" t="s">
        <v>101</v>
      </c>
      <c r="E55" s="185">
        <v>1267900</v>
      </c>
      <c r="F55" s="186">
        <v>1267900</v>
      </c>
      <c r="G55" s="186">
        <v>0</v>
      </c>
      <c r="H55" s="186">
        <v>0</v>
      </c>
      <c r="I55" s="186">
        <v>0</v>
      </c>
      <c r="J55" s="185">
        <v>0</v>
      </c>
      <c r="K55" s="186">
        <v>0</v>
      </c>
      <c r="L55" s="186">
        <v>0</v>
      </c>
      <c r="M55" s="186">
        <v>0</v>
      </c>
      <c r="N55" s="186">
        <v>0</v>
      </c>
      <c r="O55" s="186">
        <v>0</v>
      </c>
      <c r="P55" s="185">
        <v>1267900</v>
      </c>
    </row>
    <row r="56" spans="1:16" ht="31.5">
      <c r="A56" s="43" t="s">
        <v>207</v>
      </c>
      <c r="B56" s="43" t="s">
        <v>43</v>
      </c>
      <c r="C56" s="44" t="s">
        <v>67</v>
      </c>
      <c r="D56" s="44" t="s">
        <v>102</v>
      </c>
      <c r="E56" s="185">
        <v>32730</v>
      </c>
      <c r="F56" s="186">
        <v>32730</v>
      </c>
      <c r="G56" s="186">
        <v>0</v>
      </c>
      <c r="H56" s="186">
        <v>0</v>
      </c>
      <c r="I56" s="186">
        <v>0</v>
      </c>
      <c r="J56" s="185">
        <v>0</v>
      </c>
      <c r="K56" s="186">
        <v>0</v>
      </c>
      <c r="L56" s="186">
        <v>0</v>
      </c>
      <c r="M56" s="186">
        <v>0</v>
      </c>
      <c r="N56" s="186">
        <v>0</v>
      </c>
      <c r="O56" s="186">
        <v>0</v>
      </c>
      <c r="P56" s="185">
        <v>32730</v>
      </c>
    </row>
    <row r="57" spans="1:16" ht="60" customHeight="1">
      <c r="A57" s="43" t="s">
        <v>208</v>
      </c>
      <c r="B57" s="43" t="s">
        <v>103</v>
      </c>
      <c r="C57" s="44" t="s">
        <v>68</v>
      </c>
      <c r="D57" s="44" t="s">
        <v>104</v>
      </c>
      <c r="E57" s="185">
        <v>80000</v>
      </c>
      <c r="F57" s="186">
        <v>80000</v>
      </c>
      <c r="G57" s="186">
        <v>0</v>
      </c>
      <c r="H57" s="186">
        <v>0</v>
      </c>
      <c r="I57" s="186">
        <v>0</v>
      </c>
      <c r="J57" s="185">
        <v>0</v>
      </c>
      <c r="K57" s="186">
        <v>0</v>
      </c>
      <c r="L57" s="186">
        <v>0</v>
      </c>
      <c r="M57" s="186">
        <v>0</v>
      </c>
      <c r="N57" s="186">
        <v>0</v>
      </c>
      <c r="O57" s="186">
        <v>0</v>
      </c>
      <c r="P57" s="185">
        <v>80000</v>
      </c>
    </row>
    <row r="58" spans="1:16" ht="60" customHeight="1">
      <c r="A58" s="43" t="s">
        <v>209</v>
      </c>
      <c r="B58" s="43" t="s">
        <v>44</v>
      </c>
      <c r="C58" s="44" t="s">
        <v>68</v>
      </c>
      <c r="D58" s="44" t="s">
        <v>34</v>
      </c>
      <c r="E58" s="185">
        <v>1000000</v>
      </c>
      <c r="F58" s="186">
        <v>1000000</v>
      </c>
      <c r="G58" s="186">
        <v>0</v>
      </c>
      <c r="H58" s="186">
        <v>0</v>
      </c>
      <c r="I58" s="186">
        <v>0</v>
      </c>
      <c r="J58" s="185">
        <v>0</v>
      </c>
      <c r="K58" s="186">
        <v>0</v>
      </c>
      <c r="L58" s="186">
        <v>0</v>
      </c>
      <c r="M58" s="186">
        <v>0</v>
      </c>
      <c r="N58" s="186">
        <v>0</v>
      </c>
      <c r="O58" s="186">
        <v>0</v>
      </c>
      <c r="P58" s="185">
        <v>1000000</v>
      </c>
    </row>
    <row r="59" spans="1:16" ht="31.5">
      <c r="A59" s="43" t="s">
        <v>210</v>
      </c>
      <c r="B59" s="43" t="s">
        <v>45</v>
      </c>
      <c r="C59" s="44" t="s">
        <v>68</v>
      </c>
      <c r="D59" s="44" t="s">
        <v>105</v>
      </c>
      <c r="E59" s="185">
        <v>110000</v>
      </c>
      <c r="F59" s="186">
        <v>110000</v>
      </c>
      <c r="G59" s="186">
        <v>0</v>
      </c>
      <c r="H59" s="186">
        <v>0</v>
      </c>
      <c r="I59" s="186">
        <v>0</v>
      </c>
      <c r="J59" s="185">
        <v>0</v>
      </c>
      <c r="K59" s="186">
        <v>0</v>
      </c>
      <c r="L59" s="186">
        <v>0</v>
      </c>
      <c r="M59" s="186">
        <v>0</v>
      </c>
      <c r="N59" s="186">
        <v>0</v>
      </c>
      <c r="O59" s="186">
        <v>0</v>
      </c>
      <c r="P59" s="185">
        <v>110000</v>
      </c>
    </row>
    <row r="60" spans="1:16" s="11" customFormat="1" ht="31.5">
      <c r="A60" s="43" t="s">
        <v>211</v>
      </c>
      <c r="B60" s="43" t="s">
        <v>106</v>
      </c>
      <c r="C60" s="44" t="s">
        <v>68</v>
      </c>
      <c r="D60" s="44" t="s">
        <v>35</v>
      </c>
      <c r="E60" s="185">
        <v>5808400</v>
      </c>
      <c r="F60" s="186">
        <v>5808400</v>
      </c>
      <c r="G60" s="186">
        <v>0</v>
      </c>
      <c r="H60" s="186">
        <v>0</v>
      </c>
      <c r="I60" s="186">
        <v>0</v>
      </c>
      <c r="J60" s="185">
        <v>0</v>
      </c>
      <c r="K60" s="186">
        <v>0</v>
      </c>
      <c r="L60" s="186">
        <v>0</v>
      </c>
      <c r="M60" s="186">
        <v>0</v>
      </c>
      <c r="N60" s="186">
        <v>0</v>
      </c>
      <c r="O60" s="186">
        <v>0</v>
      </c>
      <c r="P60" s="185">
        <v>5808400</v>
      </c>
    </row>
    <row r="61" spans="1:16" ht="15.75">
      <c r="A61" s="43" t="s">
        <v>212</v>
      </c>
      <c r="B61" s="43" t="s">
        <v>46</v>
      </c>
      <c r="C61" s="44" t="s">
        <v>69</v>
      </c>
      <c r="D61" s="44" t="s">
        <v>107</v>
      </c>
      <c r="E61" s="185">
        <v>1057820</v>
      </c>
      <c r="F61" s="186">
        <v>1057820</v>
      </c>
      <c r="G61" s="186">
        <v>0</v>
      </c>
      <c r="H61" s="186">
        <v>0</v>
      </c>
      <c r="I61" s="186">
        <v>0</v>
      </c>
      <c r="J61" s="185">
        <v>0</v>
      </c>
      <c r="K61" s="186">
        <v>0</v>
      </c>
      <c r="L61" s="186">
        <v>0</v>
      </c>
      <c r="M61" s="186">
        <v>0</v>
      </c>
      <c r="N61" s="186">
        <v>0</v>
      </c>
      <c r="O61" s="186">
        <v>0</v>
      </c>
      <c r="P61" s="185">
        <v>1057820</v>
      </c>
    </row>
    <row r="62" spans="1:16" ht="15.75">
      <c r="A62" s="43" t="s">
        <v>213</v>
      </c>
      <c r="B62" s="43" t="s">
        <v>214</v>
      </c>
      <c r="C62" s="44" t="s">
        <v>69</v>
      </c>
      <c r="D62" s="44" t="s">
        <v>112</v>
      </c>
      <c r="E62" s="185">
        <v>107142</v>
      </c>
      <c r="F62" s="186">
        <v>107142</v>
      </c>
      <c r="G62" s="186">
        <v>0</v>
      </c>
      <c r="H62" s="186">
        <v>0</v>
      </c>
      <c r="I62" s="186">
        <v>0</v>
      </c>
      <c r="J62" s="185">
        <v>0</v>
      </c>
      <c r="K62" s="186">
        <v>0</v>
      </c>
      <c r="L62" s="186">
        <v>0</v>
      </c>
      <c r="M62" s="186">
        <v>0</v>
      </c>
      <c r="N62" s="186">
        <v>0</v>
      </c>
      <c r="O62" s="186">
        <v>0</v>
      </c>
      <c r="P62" s="185">
        <v>107142</v>
      </c>
    </row>
    <row r="63" spans="1:16" ht="15.75">
      <c r="A63" s="43" t="s">
        <v>215</v>
      </c>
      <c r="B63" s="43" t="s">
        <v>47</v>
      </c>
      <c r="C63" s="44" t="s">
        <v>69</v>
      </c>
      <c r="D63" s="44" t="s">
        <v>108</v>
      </c>
      <c r="E63" s="185">
        <v>24586388</v>
      </c>
      <c r="F63" s="186">
        <v>24586388</v>
      </c>
      <c r="G63" s="186">
        <v>0</v>
      </c>
      <c r="H63" s="186">
        <v>0</v>
      </c>
      <c r="I63" s="186">
        <v>0</v>
      </c>
      <c r="J63" s="185">
        <v>0</v>
      </c>
      <c r="K63" s="186">
        <v>0</v>
      </c>
      <c r="L63" s="186">
        <v>0</v>
      </c>
      <c r="M63" s="186">
        <v>0</v>
      </c>
      <c r="N63" s="186">
        <v>0</v>
      </c>
      <c r="O63" s="186">
        <v>0</v>
      </c>
      <c r="P63" s="185">
        <v>24586388</v>
      </c>
    </row>
    <row r="64" spans="1:16" ht="31.5">
      <c r="A64" s="43" t="s">
        <v>216</v>
      </c>
      <c r="B64" s="43" t="s">
        <v>48</v>
      </c>
      <c r="C64" s="44" t="s">
        <v>69</v>
      </c>
      <c r="D64" s="44" t="s">
        <v>109</v>
      </c>
      <c r="E64" s="185">
        <v>7136988</v>
      </c>
      <c r="F64" s="186">
        <v>7136988</v>
      </c>
      <c r="G64" s="186">
        <v>0</v>
      </c>
      <c r="H64" s="186">
        <v>0</v>
      </c>
      <c r="I64" s="186">
        <v>0</v>
      </c>
      <c r="J64" s="185">
        <v>0</v>
      </c>
      <c r="K64" s="186">
        <v>0</v>
      </c>
      <c r="L64" s="186">
        <v>0</v>
      </c>
      <c r="M64" s="186">
        <v>0</v>
      </c>
      <c r="N64" s="186">
        <v>0</v>
      </c>
      <c r="O64" s="186">
        <v>0</v>
      </c>
      <c r="P64" s="185">
        <v>7136988</v>
      </c>
    </row>
    <row r="65" spans="1:16" ht="15.75">
      <c r="A65" s="43" t="s">
        <v>217</v>
      </c>
      <c r="B65" s="43" t="s">
        <v>49</v>
      </c>
      <c r="C65" s="44" t="s">
        <v>69</v>
      </c>
      <c r="D65" s="44" t="s">
        <v>110</v>
      </c>
      <c r="E65" s="185">
        <v>18655790</v>
      </c>
      <c r="F65" s="186">
        <v>18655790</v>
      </c>
      <c r="G65" s="186">
        <v>0</v>
      </c>
      <c r="H65" s="186">
        <v>0</v>
      </c>
      <c r="I65" s="186">
        <v>0</v>
      </c>
      <c r="J65" s="185">
        <v>0</v>
      </c>
      <c r="K65" s="186">
        <v>0</v>
      </c>
      <c r="L65" s="186">
        <v>0</v>
      </c>
      <c r="M65" s="186">
        <v>0</v>
      </c>
      <c r="N65" s="186">
        <v>0</v>
      </c>
      <c r="O65" s="186">
        <v>0</v>
      </c>
      <c r="P65" s="185">
        <v>18655790</v>
      </c>
    </row>
    <row r="66" spans="1:16" ht="15.75">
      <c r="A66" s="43" t="s">
        <v>218</v>
      </c>
      <c r="B66" s="43" t="s">
        <v>50</v>
      </c>
      <c r="C66" s="44" t="s">
        <v>69</v>
      </c>
      <c r="D66" s="44" t="s">
        <v>111</v>
      </c>
      <c r="E66" s="185">
        <v>272142</v>
      </c>
      <c r="F66" s="186">
        <v>272142</v>
      </c>
      <c r="G66" s="186">
        <v>0</v>
      </c>
      <c r="H66" s="186">
        <v>0</v>
      </c>
      <c r="I66" s="186">
        <v>0</v>
      </c>
      <c r="J66" s="185">
        <v>0</v>
      </c>
      <c r="K66" s="186">
        <v>0</v>
      </c>
      <c r="L66" s="186">
        <v>0</v>
      </c>
      <c r="M66" s="186">
        <v>0</v>
      </c>
      <c r="N66" s="186">
        <v>0</v>
      </c>
      <c r="O66" s="186">
        <v>0</v>
      </c>
      <c r="P66" s="185">
        <v>272142</v>
      </c>
    </row>
    <row r="67" spans="1:16" s="11" customFormat="1" ht="31.5">
      <c r="A67" s="43" t="s">
        <v>219</v>
      </c>
      <c r="B67" s="43" t="s">
        <v>51</v>
      </c>
      <c r="C67" s="44" t="s">
        <v>69</v>
      </c>
      <c r="D67" s="44" t="s">
        <v>113</v>
      </c>
      <c r="E67" s="185">
        <v>24810987</v>
      </c>
      <c r="F67" s="186">
        <v>24810987</v>
      </c>
      <c r="G67" s="186">
        <v>0</v>
      </c>
      <c r="H67" s="186">
        <v>0</v>
      </c>
      <c r="I67" s="186">
        <v>0</v>
      </c>
      <c r="J67" s="185">
        <v>0</v>
      </c>
      <c r="K67" s="186">
        <v>0</v>
      </c>
      <c r="L67" s="186">
        <v>0</v>
      </c>
      <c r="M67" s="186">
        <v>0</v>
      </c>
      <c r="N67" s="186">
        <v>0</v>
      </c>
      <c r="O67" s="186">
        <v>0</v>
      </c>
      <c r="P67" s="185">
        <v>24810987</v>
      </c>
    </row>
    <row r="68" spans="1:16" ht="31.5">
      <c r="A68" s="43" t="s">
        <v>220</v>
      </c>
      <c r="B68" s="43" t="s">
        <v>221</v>
      </c>
      <c r="C68" s="44" t="s">
        <v>68</v>
      </c>
      <c r="D68" s="44" t="s">
        <v>222</v>
      </c>
      <c r="E68" s="185">
        <v>27600</v>
      </c>
      <c r="F68" s="186">
        <v>27600</v>
      </c>
      <c r="G68" s="186">
        <v>0</v>
      </c>
      <c r="H68" s="186">
        <v>0</v>
      </c>
      <c r="I68" s="186">
        <v>0</v>
      </c>
      <c r="J68" s="185">
        <v>0</v>
      </c>
      <c r="K68" s="186">
        <v>0</v>
      </c>
      <c r="L68" s="186">
        <v>0</v>
      </c>
      <c r="M68" s="186">
        <v>0</v>
      </c>
      <c r="N68" s="186">
        <v>0</v>
      </c>
      <c r="O68" s="186">
        <v>0</v>
      </c>
      <c r="P68" s="185">
        <v>27600</v>
      </c>
    </row>
    <row r="69" spans="1:16" ht="60" customHeight="1">
      <c r="A69" s="43" t="s">
        <v>223</v>
      </c>
      <c r="B69" s="43" t="s">
        <v>224</v>
      </c>
      <c r="C69" s="44" t="s">
        <v>29</v>
      </c>
      <c r="D69" s="44" t="s">
        <v>225</v>
      </c>
      <c r="E69" s="185">
        <v>23168532</v>
      </c>
      <c r="F69" s="186">
        <v>23168532</v>
      </c>
      <c r="G69" s="186">
        <v>0</v>
      </c>
      <c r="H69" s="186">
        <v>0</v>
      </c>
      <c r="I69" s="186">
        <v>0</v>
      </c>
      <c r="J69" s="185">
        <v>0</v>
      </c>
      <c r="K69" s="186">
        <v>0</v>
      </c>
      <c r="L69" s="186">
        <v>0</v>
      </c>
      <c r="M69" s="186">
        <v>0</v>
      </c>
      <c r="N69" s="186">
        <v>0</v>
      </c>
      <c r="O69" s="186">
        <v>0</v>
      </c>
      <c r="P69" s="185">
        <v>23168532</v>
      </c>
    </row>
    <row r="70" spans="1:16" ht="47.25">
      <c r="A70" s="43" t="s">
        <v>226</v>
      </c>
      <c r="B70" s="43" t="s">
        <v>227</v>
      </c>
      <c r="C70" s="44" t="s">
        <v>29</v>
      </c>
      <c r="D70" s="44" t="s">
        <v>228</v>
      </c>
      <c r="E70" s="185">
        <v>6557132</v>
      </c>
      <c r="F70" s="186">
        <v>6557132</v>
      </c>
      <c r="G70" s="186">
        <v>0</v>
      </c>
      <c r="H70" s="186">
        <v>0</v>
      </c>
      <c r="I70" s="186">
        <v>0</v>
      </c>
      <c r="J70" s="185">
        <v>0</v>
      </c>
      <c r="K70" s="186">
        <v>0</v>
      </c>
      <c r="L70" s="186">
        <v>0</v>
      </c>
      <c r="M70" s="186">
        <v>0</v>
      </c>
      <c r="N70" s="186">
        <v>0</v>
      </c>
      <c r="O70" s="186">
        <v>0</v>
      </c>
      <c r="P70" s="185">
        <v>6557132</v>
      </c>
    </row>
    <row r="71" spans="1:16" ht="84" customHeight="1">
      <c r="A71" s="43" t="s">
        <v>229</v>
      </c>
      <c r="B71" s="43" t="s">
        <v>230</v>
      </c>
      <c r="C71" s="44" t="s">
        <v>29</v>
      </c>
      <c r="D71" s="44" t="s">
        <v>231</v>
      </c>
      <c r="E71" s="185">
        <v>1887497</v>
      </c>
      <c r="F71" s="186">
        <v>1887497</v>
      </c>
      <c r="G71" s="186">
        <v>0</v>
      </c>
      <c r="H71" s="186">
        <v>0</v>
      </c>
      <c r="I71" s="186">
        <v>0</v>
      </c>
      <c r="J71" s="185">
        <v>0</v>
      </c>
      <c r="K71" s="186">
        <v>0</v>
      </c>
      <c r="L71" s="186">
        <v>0</v>
      </c>
      <c r="M71" s="186">
        <v>0</v>
      </c>
      <c r="N71" s="186">
        <v>0</v>
      </c>
      <c r="O71" s="186">
        <v>0</v>
      </c>
      <c r="P71" s="185">
        <v>1887497</v>
      </c>
    </row>
    <row r="72" spans="1:16" ht="67.5" customHeight="1">
      <c r="A72" s="43" t="s">
        <v>232</v>
      </c>
      <c r="B72" s="43" t="s">
        <v>233</v>
      </c>
      <c r="C72" s="44" t="s">
        <v>69</v>
      </c>
      <c r="D72" s="44" t="s">
        <v>234</v>
      </c>
      <c r="E72" s="185">
        <v>516285</v>
      </c>
      <c r="F72" s="186">
        <v>516285</v>
      </c>
      <c r="G72" s="186">
        <v>0</v>
      </c>
      <c r="H72" s="186">
        <v>0</v>
      </c>
      <c r="I72" s="186">
        <v>0</v>
      </c>
      <c r="J72" s="185">
        <v>0</v>
      </c>
      <c r="K72" s="186">
        <v>0</v>
      </c>
      <c r="L72" s="186">
        <v>0</v>
      </c>
      <c r="M72" s="186">
        <v>0</v>
      </c>
      <c r="N72" s="186">
        <v>0</v>
      </c>
      <c r="O72" s="186">
        <v>0</v>
      </c>
      <c r="P72" s="185">
        <v>516285</v>
      </c>
    </row>
    <row r="73" spans="1:16" s="11" customFormat="1" ht="84" customHeight="1">
      <c r="A73" s="43" t="s">
        <v>235</v>
      </c>
      <c r="B73" s="43" t="s">
        <v>236</v>
      </c>
      <c r="C73" s="44" t="s">
        <v>29</v>
      </c>
      <c r="D73" s="44" t="s">
        <v>237</v>
      </c>
      <c r="E73" s="185">
        <v>6240</v>
      </c>
      <c r="F73" s="186">
        <v>6240</v>
      </c>
      <c r="G73" s="186">
        <v>0</v>
      </c>
      <c r="H73" s="186">
        <v>0</v>
      </c>
      <c r="I73" s="186">
        <v>0</v>
      </c>
      <c r="J73" s="185">
        <v>0</v>
      </c>
      <c r="K73" s="186">
        <v>0</v>
      </c>
      <c r="L73" s="186">
        <v>0</v>
      </c>
      <c r="M73" s="186">
        <v>0</v>
      </c>
      <c r="N73" s="186">
        <v>0</v>
      </c>
      <c r="O73" s="186">
        <v>0</v>
      </c>
      <c r="P73" s="185">
        <v>6240</v>
      </c>
    </row>
    <row r="74" spans="1:16" s="11" customFormat="1" ht="84" customHeight="1">
      <c r="A74" s="43" t="s">
        <v>605</v>
      </c>
      <c r="B74" s="43" t="s">
        <v>606</v>
      </c>
      <c r="C74" s="44" t="s">
        <v>69</v>
      </c>
      <c r="D74" s="44" t="s">
        <v>607</v>
      </c>
      <c r="E74" s="185">
        <v>350000</v>
      </c>
      <c r="F74" s="186">
        <v>350000</v>
      </c>
      <c r="G74" s="186">
        <v>0</v>
      </c>
      <c r="H74" s="186">
        <v>0</v>
      </c>
      <c r="I74" s="186">
        <v>0</v>
      </c>
      <c r="J74" s="185">
        <v>0</v>
      </c>
      <c r="K74" s="186">
        <v>0</v>
      </c>
      <c r="L74" s="186">
        <v>0</v>
      </c>
      <c r="M74" s="186">
        <v>0</v>
      </c>
      <c r="N74" s="186">
        <v>0</v>
      </c>
      <c r="O74" s="186">
        <v>0</v>
      </c>
      <c r="P74" s="185">
        <v>350000</v>
      </c>
    </row>
    <row r="75" spans="1:16" s="11" customFormat="1" ht="84" customHeight="1">
      <c r="A75" s="43" t="s">
        <v>608</v>
      </c>
      <c r="B75" s="43" t="s">
        <v>609</v>
      </c>
      <c r="C75" s="44" t="s">
        <v>69</v>
      </c>
      <c r="D75" s="44" t="s">
        <v>610</v>
      </c>
      <c r="E75" s="185">
        <v>4883757</v>
      </c>
      <c r="F75" s="186">
        <v>4883757</v>
      </c>
      <c r="G75" s="186">
        <v>0</v>
      </c>
      <c r="H75" s="186">
        <v>0</v>
      </c>
      <c r="I75" s="186">
        <v>0</v>
      </c>
      <c r="J75" s="185">
        <v>0</v>
      </c>
      <c r="K75" s="186">
        <v>0</v>
      </c>
      <c r="L75" s="186">
        <v>0</v>
      </c>
      <c r="M75" s="186">
        <v>0</v>
      </c>
      <c r="N75" s="186">
        <v>0</v>
      </c>
      <c r="O75" s="186">
        <v>0</v>
      </c>
      <c r="P75" s="185">
        <v>4883757</v>
      </c>
    </row>
    <row r="76" spans="1:16" ht="45" customHeight="1">
      <c r="A76" s="43" t="s">
        <v>353</v>
      </c>
      <c r="B76" s="43" t="s">
        <v>354</v>
      </c>
      <c r="C76" s="44" t="s">
        <v>67</v>
      </c>
      <c r="D76" s="44" t="s">
        <v>350</v>
      </c>
      <c r="E76" s="185">
        <v>38700</v>
      </c>
      <c r="F76" s="186">
        <v>38700</v>
      </c>
      <c r="G76" s="186">
        <v>0</v>
      </c>
      <c r="H76" s="186">
        <v>0</v>
      </c>
      <c r="I76" s="186">
        <v>0</v>
      </c>
      <c r="J76" s="185">
        <v>0</v>
      </c>
      <c r="K76" s="186">
        <v>0</v>
      </c>
      <c r="L76" s="186">
        <v>0</v>
      </c>
      <c r="M76" s="186">
        <v>0</v>
      </c>
      <c r="N76" s="186">
        <v>0</v>
      </c>
      <c r="O76" s="186">
        <v>0</v>
      </c>
      <c r="P76" s="185">
        <v>38700</v>
      </c>
    </row>
    <row r="77" spans="1:16" ht="76.5" customHeight="1">
      <c r="A77" s="43" t="s">
        <v>238</v>
      </c>
      <c r="B77" s="43" t="s">
        <v>70</v>
      </c>
      <c r="C77" s="44" t="s">
        <v>30</v>
      </c>
      <c r="D77" s="44" t="s">
        <v>114</v>
      </c>
      <c r="E77" s="185">
        <v>3198659</v>
      </c>
      <c r="F77" s="186">
        <v>3198659</v>
      </c>
      <c r="G77" s="186">
        <v>2500102</v>
      </c>
      <c r="H77" s="186">
        <v>57875</v>
      </c>
      <c r="I77" s="186">
        <v>0</v>
      </c>
      <c r="J77" s="185">
        <v>10300</v>
      </c>
      <c r="K77" s="186">
        <v>0</v>
      </c>
      <c r="L77" s="186">
        <v>10300</v>
      </c>
      <c r="M77" s="186">
        <v>5000</v>
      </c>
      <c r="N77" s="186">
        <v>0</v>
      </c>
      <c r="O77" s="186">
        <v>0</v>
      </c>
      <c r="P77" s="185">
        <v>3208959</v>
      </c>
    </row>
    <row r="78" spans="1:16" ht="44.25" customHeight="1">
      <c r="A78" s="43" t="s">
        <v>239</v>
      </c>
      <c r="B78" s="43" t="s">
        <v>71</v>
      </c>
      <c r="C78" s="44" t="s">
        <v>29</v>
      </c>
      <c r="D78" s="44" t="s">
        <v>240</v>
      </c>
      <c r="E78" s="185">
        <v>1881006</v>
      </c>
      <c r="F78" s="186">
        <v>1881006</v>
      </c>
      <c r="G78" s="186">
        <v>1133398</v>
      </c>
      <c r="H78" s="186">
        <v>136886</v>
      </c>
      <c r="I78" s="186">
        <v>0</v>
      </c>
      <c r="J78" s="185">
        <v>549670</v>
      </c>
      <c r="K78" s="186">
        <v>260845</v>
      </c>
      <c r="L78" s="186">
        <v>288825</v>
      </c>
      <c r="M78" s="186">
        <v>175266</v>
      </c>
      <c r="N78" s="186">
        <v>42000</v>
      </c>
      <c r="O78" s="186">
        <v>260845</v>
      </c>
      <c r="P78" s="185">
        <v>2430676</v>
      </c>
    </row>
    <row r="79" spans="1:16" ht="39" customHeight="1">
      <c r="A79" s="43" t="s">
        <v>241</v>
      </c>
      <c r="B79" s="43" t="s">
        <v>115</v>
      </c>
      <c r="C79" s="44" t="s">
        <v>69</v>
      </c>
      <c r="D79" s="44" t="s">
        <v>116</v>
      </c>
      <c r="E79" s="185">
        <v>517014</v>
      </c>
      <c r="F79" s="186">
        <v>517014</v>
      </c>
      <c r="G79" s="186">
        <v>400393</v>
      </c>
      <c r="H79" s="186">
        <v>6571</v>
      </c>
      <c r="I79" s="186">
        <v>0</v>
      </c>
      <c r="J79" s="185">
        <v>0</v>
      </c>
      <c r="K79" s="186">
        <v>0</v>
      </c>
      <c r="L79" s="186">
        <v>0</v>
      </c>
      <c r="M79" s="186">
        <v>0</v>
      </c>
      <c r="N79" s="186">
        <v>0</v>
      </c>
      <c r="O79" s="186">
        <v>0</v>
      </c>
      <c r="P79" s="185">
        <v>517014</v>
      </c>
    </row>
    <row r="80" spans="1:16" ht="32.25" customHeight="1">
      <c r="A80" s="43" t="s">
        <v>242</v>
      </c>
      <c r="B80" s="43" t="s">
        <v>243</v>
      </c>
      <c r="C80" s="44" t="s">
        <v>69</v>
      </c>
      <c r="D80" s="44" t="s">
        <v>244</v>
      </c>
      <c r="E80" s="185">
        <v>10000</v>
      </c>
      <c r="F80" s="186">
        <v>10000</v>
      </c>
      <c r="G80" s="186">
        <v>0</v>
      </c>
      <c r="H80" s="186">
        <v>0</v>
      </c>
      <c r="I80" s="186">
        <v>0</v>
      </c>
      <c r="J80" s="185">
        <v>0</v>
      </c>
      <c r="K80" s="186">
        <v>0</v>
      </c>
      <c r="L80" s="186">
        <v>0</v>
      </c>
      <c r="M80" s="186">
        <v>0</v>
      </c>
      <c r="N80" s="186">
        <v>0</v>
      </c>
      <c r="O80" s="186">
        <v>0</v>
      </c>
      <c r="P80" s="185">
        <v>10000</v>
      </c>
    </row>
    <row r="81" spans="1:16" s="11" customFormat="1" ht="63">
      <c r="A81" s="43" t="s">
        <v>476</v>
      </c>
      <c r="B81" s="43" t="s">
        <v>267</v>
      </c>
      <c r="C81" s="44" t="s">
        <v>69</v>
      </c>
      <c r="D81" s="44" t="s">
        <v>268</v>
      </c>
      <c r="E81" s="185">
        <v>3284784</v>
      </c>
      <c r="F81" s="186">
        <v>3284784</v>
      </c>
      <c r="G81" s="186">
        <v>0</v>
      </c>
      <c r="H81" s="186">
        <v>0</v>
      </c>
      <c r="I81" s="186">
        <v>0</v>
      </c>
      <c r="J81" s="185">
        <v>0</v>
      </c>
      <c r="K81" s="186">
        <v>0</v>
      </c>
      <c r="L81" s="186">
        <v>0</v>
      </c>
      <c r="M81" s="186">
        <v>0</v>
      </c>
      <c r="N81" s="186">
        <v>0</v>
      </c>
      <c r="O81" s="186">
        <v>0</v>
      </c>
      <c r="P81" s="185">
        <v>3284784</v>
      </c>
    </row>
    <row r="82" spans="1:16" ht="78.75">
      <c r="A82" s="43" t="s">
        <v>245</v>
      </c>
      <c r="B82" s="43" t="s">
        <v>246</v>
      </c>
      <c r="C82" s="44" t="s">
        <v>29</v>
      </c>
      <c r="D82" s="44" t="s">
        <v>247</v>
      </c>
      <c r="E82" s="185">
        <v>810100</v>
      </c>
      <c r="F82" s="186">
        <v>810100</v>
      </c>
      <c r="G82" s="186">
        <v>0</v>
      </c>
      <c r="H82" s="186">
        <v>0</v>
      </c>
      <c r="I82" s="186">
        <v>0</v>
      </c>
      <c r="J82" s="185">
        <v>0</v>
      </c>
      <c r="K82" s="186">
        <v>0</v>
      </c>
      <c r="L82" s="186">
        <v>0</v>
      </c>
      <c r="M82" s="186">
        <v>0</v>
      </c>
      <c r="N82" s="186">
        <v>0</v>
      </c>
      <c r="O82" s="186">
        <v>0</v>
      </c>
      <c r="P82" s="185">
        <v>810100</v>
      </c>
    </row>
    <row r="83" spans="1:16" ht="47.25">
      <c r="A83" s="43" t="s">
        <v>355</v>
      </c>
      <c r="B83" s="43" t="s">
        <v>356</v>
      </c>
      <c r="C83" s="44" t="s">
        <v>29</v>
      </c>
      <c r="D83" s="44" t="s">
        <v>357</v>
      </c>
      <c r="E83" s="185">
        <v>18000</v>
      </c>
      <c r="F83" s="186">
        <v>18000</v>
      </c>
      <c r="G83" s="186">
        <v>0</v>
      </c>
      <c r="H83" s="186">
        <v>0</v>
      </c>
      <c r="I83" s="186">
        <v>0</v>
      </c>
      <c r="J83" s="185">
        <v>0</v>
      </c>
      <c r="K83" s="186">
        <v>0</v>
      </c>
      <c r="L83" s="186">
        <v>0</v>
      </c>
      <c r="M83" s="186">
        <v>0</v>
      </c>
      <c r="N83" s="186">
        <v>0</v>
      </c>
      <c r="O83" s="186">
        <v>0</v>
      </c>
      <c r="P83" s="185">
        <v>18000</v>
      </c>
    </row>
    <row r="84" spans="1:16" ht="15.75">
      <c r="A84" s="43" t="s">
        <v>358</v>
      </c>
      <c r="B84" s="43" t="s">
        <v>359</v>
      </c>
      <c r="C84" s="44" t="s">
        <v>29</v>
      </c>
      <c r="D84" s="44" t="s">
        <v>360</v>
      </c>
      <c r="E84" s="185">
        <v>200</v>
      </c>
      <c r="F84" s="186">
        <v>200</v>
      </c>
      <c r="G84" s="186">
        <v>0</v>
      </c>
      <c r="H84" s="186">
        <v>0</v>
      </c>
      <c r="I84" s="186">
        <v>0</v>
      </c>
      <c r="J84" s="185">
        <v>0</v>
      </c>
      <c r="K84" s="186">
        <v>0</v>
      </c>
      <c r="L84" s="186">
        <v>0</v>
      </c>
      <c r="M84" s="186">
        <v>0</v>
      </c>
      <c r="N84" s="186">
        <v>0</v>
      </c>
      <c r="O84" s="186">
        <v>0</v>
      </c>
      <c r="P84" s="185">
        <v>200</v>
      </c>
    </row>
    <row r="85" spans="1:16" ht="79.5" customHeight="1">
      <c r="A85" s="43" t="s">
        <v>248</v>
      </c>
      <c r="B85" s="43" t="s">
        <v>249</v>
      </c>
      <c r="C85" s="44" t="s">
        <v>28</v>
      </c>
      <c r="D85" s="44" t="s">
        <v>250</v>
      </c>
      <c r="E85" s="185">
        <v>35100</v>
      </c>
      <c r="F85" s="186">
        <v>35100</v>
      </c>
      <c r="G85" s="186">
        <v>0</v>
      </c>
      <c r="H85" s="186">
        <v>0</v>
      </c>
      <c r="I85" s="186">
        <v>0</v>
      </c>
      <c r="J85" s="185">
        <v>0</v>
      </c>
      <c r="K85" s="186">
        <v>0</v>
      </c>
      <c r="L85" s="186">
        <v>0</v>
      </c>
      <c r="M85" s="186">
        <v>0</v>
      </c>
      <c r="N85" s="186">
        <v>0</v>
      </c>
      <c r="O85" s="186">
        <v>0</v>
      </c>
      <c r="P85" s="185">
        <v>35100</v>
      </c>
    </row>
    <row r="86" spans="1:16" ht="173.25" customHeight="1">
      <c r="A86" s="43" t="s">
        <v>251</v>
      </c>
      <c r="B86" s="43" t="s">
        <v>117</v>
      </c>
      <c r="C86" s="44" t="s">
        <v>69</v>
      </c>
      <c r="D86" s="44" t="s">
        <v>481</v>
      </c>
      <c r="E86" s="185">
        <v>2064900</v>
      </c>
      <c r="F86" s="186">
        <v>2064900</v>
      </c>
      <c r="G86" s="186">
        <v>0</v>
      </c>
      <c r="H86" s="186">
        <v>0</v>
      </c>
      <c r="I86" s="186">
        <v>0</v>
      </c>
      <c r="J86" s="185">
        <v>0</v>
      </c>
      <c r="K86" s="186">
        <v>0</v>
      </c>
      <c r="L86" s="186">
        <v>0</v>
      </c>
      <c r="M86" s="186">
        <v>0</v>
      </c>
      <c r="N86" s="186">
        <v>0</v>
      </c>
      <c r="O86" s="186">
        <v>0</v>
      </c>
      <c r="P86" s="185">
        <v>2064900</v>
      </c>
    </row>
    <row r="87" spans="1:16" ht="37.5" customHeight="1">
      <c r="A87" s="43" t="s">
        <v>252</v>
      </c>
      <c r="B87" s="43" t="s">
        <v>253</v>
      </c>
      <c r="C87" s="44" t="s">
        <v>13</v>
      </c>
      <c r="D87" s="44" t="s">
        <v>254</v>
      </c>
      <c r="E87" s="185">
        <v>1814581</v>
      </c>
      <c r="F87" s="186">
        <v>1814581</v>
      </c>
      <c r="G87" s="186">
        <v>1358640</v>
      </c>
      <c r="H87" s="186">
        <v>78990</v>
      </c>
      <c r="I87" s="186">
        <v>0</v>
      </c>
      <c r="J87" s="185">
        <v>0</v>
      </c>
      <c r="K87" s="186">
        <v>0</v>
      </c>
      <c r="L87" s="186">
        <v>0</v>
      </c>
      <c r="M87" s="186">
        <v>0</v>
      </c>
      <c r="N87" s="186">
        <v>0</v>
      </c>
      <c r="O87" s="186">
        <v>0</v>
      </c>
      <c r="P87" s="185">
        <v>1814581</v>
      </c>
    </row>
    <row r="88" spans="1:16" ht="31.5">
      <c r="A88" s="43" t="s">
        <v>255</v>
      </c>
      <c r="B88" s="43" t="s">
        <v>256</v>
      </c>
      <c r="C88" s="44" t="s">
        <v>13</v>
      </c>
      <c r="D88" s="44" t="s">
        <v>257</v>
      </c>
      <c r="E88" s="185">
        <v>644450</v>
      </c>
      <c r="F88" s="186">
        <v>644450</v>
      </c>
      <c r="G88" s="186">
        <v>0</v>
      </c>
      <c r="H88" s="186">
        <v>0</v>
      </c>
      <c r="I88" s="186">
        <v>0</v>
      </c>
      <c r="J88" s="185">
        <v>15000</v>
      </c>
      <c r="K88" s="186">
        <v>15000</v>
      </c>
      <c r="L88" s="186">
        <v>0</v>
      </c>
      <c r="M88" s="186">
        <v>0</v>
      </c>
      <c r="N88" s="186">
        <v>0</v>
      </c>
      <c r="O88" s="186">
        <v>15000</v>
      </c>
      <c r="P88" s="185">
        <v>659450</v>
      </c>
    </row>
    <row r="89" spans="1:16" ht="63" customHeight="1">
      <c r="A89" s="43" t="s">
        <v>361</v>
      </c>
      <c r="B89" s="43" t="s">
        <v>138</v>
      </c>
      <c r="C89" s="44" t="s">
        <v>10</v>
      </c>
      <c r="D89" s="44" t="s">
        <v>139</v>
      </c>
      <c r="E89" s="185">
        <v>891600</v>
      </c>
      <c r="F89" s="186">
        <v>0</v>
      </c>
      <c r="G89" s="186">
        <v>0</v>
      </c>
      <c r="H89" s="186">
        <v>0</v>
      </c>
      <c r="I89" s="186">
        <v>891600</v>
      </c>
      <c r="J89" s="185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5">
        <v>891600</v>
      </c>
    </row>
    <row r="90" spans="1:16" ht="15.75">
      <c r="A90" s="19" t="s">
        <v>258</v>
      </c>
      <c r="B90" s="15"/>
      <c r="C90" s="20"/>
      <c r="D90" s="21" t="s">
        <v>0</v>
      </c>
      <c r="E90" s="22">
        <v>1378089</v>
      </c>
      <c r="F90" s="20">
        <v>1378089</v>
      </c>
      <c r="G90" s="20">
        <v>985009</v>
      </c>
      <c r="H90" s="20">
        <v>24281</v>
      </c>
      <c r="I90" s="20">
        <v>0</v>
      </c>
      <c r="J90" s="22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2">
        <v>1378089</v>
      </c>
    </row>
    <row r="91" spans="1:16" ht="15.75">
      <c r="A91" s="19" t="s">
        <v>259</v>
      </c>
      <c r="B91" s="15"/>
      <c r="C91" s="20"/>
      <c r="D91" s="21" t="s">
        <v>0</v>
      </c>
      <c r="E91" s="22">
        <v>1378089</v>
      </c>
      <c r="F91" s="20">
        <v>1378089</v>
      </c>
      <c r="G91" s="20">
        <v>985009</v>
      </c>
      <c r="H91" s="20">
        <v>24281</v>
      </c>
      <c r="I91" s="20">
        <v>0</v>
      </c>
      <c r="J91" s="22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2">
        <v>1378089</v>
      </c>
    </row>
    <row r="92" spans="1:16" ht="47.25">
      <c r="A92" s="43" t="s">
        <v>260</v>
      </c>
      <c r="B92" s="43" t="s">
        <v>81</v>
      </c>
      <c r="C92" s="44" t="s">
        <v>58</v>
      </c>
      <c r="D92" s="44" t="s">
        <v>82</v>
      </c>
      <c r="E92" s="185">
        <v>1249089</v>
      </c>
      <c r="F92" s="186">
        <v>1249089</v>
      </c>
      <c r="G92" s="186">
        <v>985009</v>
      </c>
      <c r="H92" s="186">
        <v>24281</v>
      </c>
      <c r="I92" s="186">
        <v>0</v>
      </c>
      <c r="J92" s="185">
        <v>0</v>
      </c>
      <c r="K92" s="186">
        <v>0</v>
      </c>
      <c r="L92" s="186">
        <v>0</v>
      </c>
      <c r="M92" s="186">
        <v>0</v>
      </c>
      <c r="N92" s="186">
        <v>0</v>
      </c>
      <c r="O92" s="186">
        <v>0</v>
      </c>
      <c r="P92" s="185">
        <v>1249089</v>
      </c>
    </row>
    <row r="93" spans="1:16" ht="63">
      <c r="A93" s="43" t="s">
        <v>611</v>
      </c>
      <c r="B93" s="43" t="s">
        <v>612</v>
      </c>
      <c r="C93" s="44" t="s">
        <v>69</v>
      </c>
      <c r="D93" s="44" t="s">
        <v>613</v>
      </c>
      <c r="E93" s="185">
        <v>100000</v>
      </c>
      <c r="F93" s="186">
        <v>100000</v>
      </c>
      <c r="G93" s="186">
        <v>0</v>
      </c>
      <c r="H93" s="186">
        <v>0</v>
      </c>
      <c r="I93" s="186">
        <v>0</v>
      </c>
      <c r="J93" s="185">
        <v>0</v>
      </c>
      <c r="K93" s="186">
        <v>0</v>
      </c>
      <c r="L93" s="186">
        <v>0</v>
      </c>
      <c r="M93" s="186">
        <v>0</v>
      </c>
      <c r="N93" s="186">
        <v>0</v>
      </c>
      <c r="O93" s="186">
        <v>0</v>
      </c>
      <c r="P93" s="185">
        <v>100000</v>
      </c>
    </row>
    <row r="94" spans="1:16" s="11" customFormat="1" ht="31.5">
      <c r="A94" s="43" t="s">
        <v>261</v>
      </c>
      <c r="B94" s="43" t="s">
        <v>52</v>
      </c>
      <c r="C94" s="44" t="s">
        <v>69</v>
      </c>
      <c r="D94" s="44" t="s">
        <v>120</v>
      </c>
      <c r="E94" s="185">
        <v>29000</v>
      </c>
      <c r="F94" s="186">
        <v>29000</v>
      </c>
      <c r="G94" s="186">
        <v>0</v>
      </c>
      <c r="H94" s="186">
        <v>0</v>
      </c>
      <c r="I94" s="186">
        <v>0</v>
      </c>
      <c r="J94" s="185">
        <v>0</v>
      </c>
      <c r="K94" s="186">
        <v>0</v>
      </c>
      <c r="L94" s="186">
        <v>0</v>
      </c>
      <c r="M94" s="186">
        <v>0</v>
      </c>
      <c r="N94" s="186">
        <v>0</v>
      </c>
      <c r="O94" s="186">
        <v>0</v>
      </c>
      <c r="P94" s="185">
        <v>29000</v>
      </c>
    </row>
    <row r="95" spans="1:16" ht="45" customHeight="1">
      <c r="A95" s="19" t="s">
        <v>262</v>
      </c>
      <c r="B95" s="15"/>
      <c r="C95" s="20"/>
      <c r="D95" s="21" t="s">
        <v>1</v>
      </c>
      <c r="E95" s="22">
        <v>21662273</v>
      </c>
      <c r="F95" s="20">
        <v>21662273</v>
      </c>
      <c r="G95" s="20">
        <v>11470795</v>
      </c>
      <c r="H95" s="20">
        <v>1554416</v>
      </c>
      <c r="I95" s="20">
        <v>0</v>
      </c>
      <c r="J95" s="22">
        <v>7204934</v>
      </c>
      <c r="K95" s="20">
        <v>7034979</v>
      </c>
      <c r="L95" s="20">
        <v>169955</v>
      </c>
      <c r="M95" s="20">
        <v>132750</v>
      </c>
      <c r="N95" s="20">
        <v>4400</v>
      </c>
      <c r="O95" s="20">
        <v>7034979</v>
      </c>
      <c r="P95" s="22">
        <v>28867207</v>
      </c>
    </row>
    <row r="96" spans="1:16" ht="52.5" customHeight="1">
      <c r="A96" s="19" t="s">
        <v>263</v>
      </c>
      <c r="B96" s="15"/>
      <c r="C96" s="20"/>
      <c r="D96" s="21" t="s">
        <v>1</v>
      </c>
      <c r="E96" s="22">
        <v>21662273</v>
      </c>
      <c r="F96" s="20">
        <v>21662273</v>
      </c>
      <c r="G96" s="20">
        <v>11470795</v>
      </c>
      <c r="H96" s="20">
        <v>1554416</v>
      </c>
      <c r="I96" s="20">
        <v>0</v>
      </c>
      <c r="J96" s="22">
        <v>7204934</v>
      </c>
      <c r="K96" s="20">
        <v>7034979</v>
      </c>
      <c r="L96" s="20">
        <v>169955</v>
      </c>
      <c r="M96" s="20">
        <v>132750</v>
      </c>
      <c r="N96" s="20">
        <v>4400</v>
      </c>
      <c r="O96" s="20">
        <v>7034979</v>
      </c>
      <c r="P96" s="22">
        <v>28867207</v>
      </c>
    </row>
    <row r="97" spans="1:16" s="11" customFormat="1" ht="47.25">
      <c r="A97" s="43" t="s">
        <v>264</v>
      </c>
      <c r="B97" s="43" t="s">
        <v>81</v>
      </c>
      <c r="C97" s="44" t="s">
        <v>58</v>
      </c>
      <c r="D97" s="44" t="s">
        <v>82</v>
      </c>
      <c r="E97" s="185">
        <v>980813</v>
      </c>
      <c r="F97" s="186">
        <v>980813</v>
      </c>
      <c r="G97" s="186">
        <v>768967</v>
      </c>
      <c r="H97" s="186">
        <v>11963</v>
      </c>
      <c r="I97" s="186">
        <v>0</v>
      </c>
      <c r="J97" s="185">
        <v>0</v>
      </c>
      <c r="K97" s="186">
        <v>0</v>
      </c>
      <c r="L97" s="186">
        <v>0</v>
      </c>
      <c r="M97" s="186">
        <v>0</v>
      </c>
      <c r="N97" s="186">
        <v>0</v>
      </c>
      <c r="O97" s="186">
        <v>0</v>
      </c>
      <c r="P97" s="185">
        <v>980813</v>
      </c>
    </row>
    <row r="98" spans="1:16" ht="47.25">
      <c r="A98" s="43" t="s">
        <v>265</v>
      </c>
      <c r="B98" s="43" t="s">
        <v>121</v>
      </c>
      <c r="C98" s="44" t="s">
        <v>62</v>
      </c>
      <c r="D98" s="44" t="s">
        <v>122</v>
      </c>
      <c r="E98" s="185">
        <v>4698230</v>
      </c>
      <c r="F98" s="186">
        <v>4698230</v>
      </c>
      <c r="G98" s="186">
        <v>3615781</v>
      </c>
      <c r="H98" s="186">
        <v>183664</v>
      </c>
      <c r="I98" s="186">
        <v>0</v>
      </c>
      <c r="J98" s="185">
        <v>479955</v>
      </c>
      <c r="K98" s="186">
        <v>318000</v>
      </c>
      <c r="L98" s="186">
        <v>161955</v>
      </c>
      <c r="M98" s="186">
        <v>132750</v>
      </c>
      <c r="N98" s="186">
        <v>0</v>
      </c>
      <c r="O98" s="186">
        <v>318000</v>
      </c>
      <c r="P98" s="185">
        <v>5178185</v>
      </c>
    </row>
    <row r="99" spans="1:16" ht="63">
      <c r="A99" s="43" t="s">
        <v>266</v>
      </c>
      <c r="B99" s="43" t="s">
        <v>267</v>
      </c>
      <c r="C99" s="44" t="s">
        <v>69</v>
      </c>
      <c r="D99" s="44" t="s">
        <v>268</v>
      </c>
      <c r="E99" s="185">
        <v>0</v>
      </c>
      <c r="F99" s="186">
        <v>0</v>
      </c>
      <c r="G99" s="186">
        <v>0</v>
      </c>
      <c r="H99" s="186">
        <v>0</v>
      </c>
      <c r="I99" s="186">
        <v>0</v>
      </c>
      <c r="J99" s="185">
        <v>0</v>
      </c>
      <c r="K99" s="186">
        <v>0</v>
      </c>
      <c r="L99" s="186">
        <v>0</v>
      </c>
      <c r="M99" s="186">
        <v>0</v>
      </c>
      <c r="N99" s="186">
        <v>0</v>
      </c>
      <c r="O99" s="186">
        <v>0</v>
      </c>
      <c r="P99" s="185">
        <v>0</v>
      </c>
    </row>
    <row r="100" spans="1:16" s="11" customFormat="1" ht="24.75" customHeight="1">
      <c r="A100" s="43" t="s">
        <v>269</v>
      </c>
      <c r="B100" s="43" t="s">
        <v>37</v>
      </c>
      <c r="C100" s="44" t="s">
        <v>123</v>
      </c>
      <c r="D100" s="44" t="s">
        <v>124</v>
      </c>
      <c r="E100" s="185">
        <v>5286128</v>
      </c>
      <c r="F100" s="186">
        <v>5286128</v>
      </c>
      <c r="G100" s="186">
        <v>3604269</v>
      </c>
      <c r="H100" s="186">
        <v>547830</v>
      </c>
      <c r="I100" s="186">
        <v>0</v>
      </c>
      <c r="J100" s="185">
        <v>20000</v>
      </c>
      <c r="K100" s="186">
        <v>20000</v>
      </c>
      <c r="L100" s="186">
        <v>0</v>
      </c>
      <c r="M100" s="186">
        <v>0</v>
      </c>
      <c r="N100" s="186">
        <v>0</v>
      </c>
      <c r="O100" s="186">
        <v>20000</v>
      </c>
      <c r="P100" s="185">
        <v>5306128</v>
      </c>
    </row>
    <row r="101" spans="1:16" ht="63.75" customHeight="1">
      <c r="A101" s="43" t="s">
        <v>270</v>
      </c>
      <c r="B101" s="43" t="s">
        <v>125</v>
      </c>
      <c r="C101" s="44" t="s">
        <v>123</v>
      </c>
      <c r="D101" s="44" t="s">
        <v>126</v>
      </c>
      <c r="E101" s="185">
        <v>554561</v>
      </c>
      <c r="F101" s="186">
        <v>554561</v>
      </c>
      <c r="G101" s="186">
        <v>336706</v>
      </c>
      <c r="H101" s="186">
        <v>70578</v>
      </c>
      <c r="I101" s="186">
        <v>0</v>
      </c>
      <c r="J101" s="185">
        <v>260012</v>
      </c>
      <c r="K101" s="186">
        <v>260012</v>
      </c>
      <c r="L101" s="186">
        <v>0</v>
      </c>
      <c r="M101" s="186">
        <v>0</v>
      </c>
      <c r="N101" s="186">
        <v>0</v>
      </c>
      <c r="O101" s="186">
        <v>260012</v>
      </c>
      <c r="P101" s="185">
        <v>814573</v>
      </c>
    </row>
    <row r="102" spans="1:16" ht="31.5">
      <c r="A102" s="43" t="s">
        <v>271</v>
      </c>
      <c r="B102" s="43" t="s">
        <v>53</v>
      </c>
      <c r="C102" s="44" t="s">
        <v>72</v>
      </c>
      <c r="D102" s="44" t="s">
        <v>127</v>
      </c>
      <c r="E102" s="185">
        <v>846825</v>
      </c>
      <c r="F102" s="186">
        <v>846825</v>
      </c>
      <c r="G102" s="186">
        <v>326854</v>
      </c>
      <c r="H102" s="186">
        <v>213936</v>
      </c>
      <c r="I102" s="186">
        <v>0</v>
      </c>
      <c r="J102" s="185">
        <v>0</v>
      </c>
      <c r="K102" s="186">
        <v>0</v>
      </c>
      <c r="L102" s="186">
        <v>0</v>
      </c>
      <c r="M102" s="186">
        <v>0</v>
      </c>
      <c r="N102" s="186">
        <v>0</v>
      </c>
      <c r="O102" s="186">
        <v>0</v>
      </c>
      <c r="P102" s="185">
        <v>846825</v>
      </c>
    </row>
    <row r="103" spans="1:16" ht="31.5">
      <c r="A103" s="43" t="s">
        <v>272</v>
      </c>
      <c r="B103" s="43" t="s">
        <v>273</v>
      </c>
      <c r="C103" s="44" t="s">
        <v>73</v>
      </c>
      <c r="D103" s="44" t="s">
        <v>274</v>
      </c>
      <c r="E103" s="185">
        <v>4151837</v>
      </c>
      <c r="F103" s="186">
        <v>4151837</v>
      </c>
      <c r="G103" s="186">
        <v>576031</v>
      </c>
      <c r="H103" s="186">
        <v>20971</v>
      </c>
      <c r="I103" s="186">
        <v>0</v>
      </c>
      <c r="J103" s="185">
        <v>1367000</v>
      </c>
      <c r="K103" s="186">
        <v>1367000</v>
      </c>
      <c r="L103" s="186">
        <v>0</v>
      </c>
      <c r="M103" s="186">
        <v>0</v>
      </c>
      <c r="N103" s="186">
        <v>0</v>
      </c>
      <c r="O103" s="186">
        <v>1367000</v>
      </c>
      <c r="P103" s="185">
        <v>5518837</v>
      </c>
    </row>
    <row r="104" spans="1:16" ht="15.75">
      <c r="A104" s="43" t="s">
        <v>275</v>
      </c>
      <c r="B104" s="43" t="s">
        <v>276</v>
      </c>
      <c r="C104" s="44" t="s">
        <v>73</v>
      </c>
      <c r="D104" s="44" t="s">
        <v>277</v>
      </c>
      <c r="E104" s="185">
        <v>60000</v>
      </c>
      <c r="F104" s="186">
        <v>60000</v>
      </c>
      <c r="G104" s="186">
        <v>0</v>
      </c>
      <c r="H104" s="186">
        <v>0</v>
      </c>
      <c r="I104" s="186">
        <v>0</v>
      </c>
      <c r="J104" s="185">
        <v>0</v>
      </c>
      <c r="K104" s="186">
        <v>0</v>
      </c>
      <c r="L104" s="186">
        <v>0</v>
      </c>
      <c r="M104" s="186">
        <v>0</v>
      </c>
      <c r="N104" s="186">
        <v>0</v>
      </c>
      <c r="O104" s="186">
        <v>0</v>
      </c>
      <c r="P104" s="185">
        <v>60000</v>
      </c>
    </row>
    <row r="105" spans="1:16" ht="31.5">
      <c r="A105" s="43" t="s">
        <v>278</v>
      </c>
      <c r="B105" s="43" t="s">
        <v>54</v>
      </c>
      <c r="C105" s="44" t="s">
        <v>64</v>
      </c>
      <c r="D105" s="44" t="s">
        <v>130</v>
      </c>
      <c r="E105" s="185">
        <v>107714</v>
      </c>
      <c r="F105" s="186">
        <v>107714</v>
      </c>
      <c r="G105" s="186">
        <v>0</v>
      </c>
      <c r="H105" s="186">
        <v>0</v>
      </c>
      <c r="I105" s="186">
        <v>0</v>
      </c>
      <c r="J105" s="185">
        <v>0</v>
      </c>
      <c r="K105" s="186">
        <v>0</v>
      </c>
      <c r="L105" s="186">
        <v>0</v>
      </c>
      <c r="M105" s="186">
        <v>0</v>
      </c>
      <c r="N105" s="186">
        <v>0</v>
      </c>
      <c r="O105" s="186">
        <v>0</v>
      </c>
      <c r="P105" s="185">
        <v>107714</v>
      </c>
    </row>
    <row r="106" spans="1:16" ht="31.5">
      <c r="A106" s="43" t="s">
        <v>279</v>
      </c>
      <c r="B106" s="43" t="s">
        <v>280</v>
      </c>
      <c r="C106" s="44" t="s">
        <v>64</v>
      </c>
      <c r="D106" s="44" t="s">
        <v>281</v>
      </c>
      <c r="E106" s="185">
        <v>26870</v>
      </c>
      <c r="F106" s="186">
        <v>26870</v>
      </c>
      <c r="G106" s="186">
        <v>0</v>
      </c>
      <c r="H106" s="186">
        <v>0</v>
      </c>
      <c r="I106" s="186">
        <v>0</v>
      </c>
      <c r="J106" s="185">
        <v>0</v>
      </c>
      <c r="K106" s="186">
        <v>0</v>
      </c>
      <c r="L106" s="186">
        <v>0</v>
      </c>
      <c r="M106" s="186">
        <v>0</v>
      </c>
      <c r="N106" s="186">
        <v>0</v>
      </c>
      <c r="O106" s="186">
        <v>0</v>
      </c>
      <c r="P106" s="185">
        <v>26870</v>
      </c>
    </row>
    <row r="107" spans="1:16" ht="31.5" customHeight="1">
      <c r="A107" s="43" t="s">
        <v>282</v>
      </c>
      <c r="B107" s="43" t="s">
        <v>131</v>
      </c>
      <c r="C107" s="44" t="s">
        <v>64</v>
      </c>
      <c r="D107" s="44" t="s">
        <v>132</v>
      </c>
      <c r="E107" s="185">
        <v>3747822</v>
      </c>
      <c r="F107" s="186">
        <v>3747822</v>
      </c>
      <c r="G107" s="186">
        <v>2164800</v>
      </c>
      <c r="H107" s="186">
        <v>505474</v>
      </c>
      <c r="I107" s="186">
        <v>0</v>
      </c>
      <c r="J107" s="185">
        <v>461000</v>
      </c>
      <c r="K107" s="186">
        <v>453000</v>
      </c>
      <c r="L107" s="186">
        <v>8000</v>
      </c>
      <c r="M107" s="186">
        <v>0</v>
      </c>
      <c r="N107" s="186">
        <v>4400</v>
      </c>
      <c r="O107" s="186">
        <v>453000</v>
      </c>
      <c r="P107" s="185">
        <v>4208822</v>
      </c>
    </row>
    <row r="108" spans="1:16" ht="23.25" customHeight="1">
      <c r="A108" s="43" t="s">
        <v>283</v>
      </c>
      <c r="B108" s="43" t="s">
        <v>133</v>
      </c>
      <c r="C108" s="44" t="s">
        <v>64</v>
      </c>
      <c r="D108" s="44" t="s">
        <v>134</v>
      </c>
      <c r="E108" s="185">
        <v>875000</v>
      </c>
      <c r="F108" s="186">
        <v>875000</v>
      </c>
      <c r="G108" s="186">
        <v>0</v>
      </c>
      <c r="H108" s="186">
        <v>0</v>
      </c>
      <c r="I108" s="186">
        <v>0</v>
      </c>
      <c r="J108" s="185">
        <v>0</v>
      </c>
      <c r="K108" s="186">
        <v>0</v>
      </c>
      <c r="L108" s="186">
        <v>0</v>
      </c>
      <c r="M108" s="186">
        <v>0</v>
      </c>
      <c r="N108" s="186">
        <v>0</v>
      </c>
      <c r="O108" s="186">
        <v>0</v>
      </c>
      <c r="P108" s="185">
        <v>875000</v>
      </c>
    </row>
    <row r="109" spans="1:16" ht="47.25">
      <c r="A109" s="43" t="s">
        <v>284</v>
      </c>
      <c r="B109" s="43" t="s">
        <v>135</v>
      </c>
      <c r="C109" s="44" t="s">
        <v>64</v>
      </c>
      <c r="D109" s="44" t="s">
        <v>136</v>
      </c>
      <c r="E109" s="185">
        <v>326473</v>
      </c>
      <c r="F109" s="186">
        <v>326473</v>
      </c>
      <c r="G109" s="186">
        <v>77387</v>
      </c>
      <c r="H109" s="186">
        <v>0</v>
      </c>
      <c r="I109" s="186">
        <v>0</v>
      </c>
      <c r="J109" s="185">
        <v>0</v>
      </c>
      <c r="K109" s="186">
        <v>0</v>
      </c>
      <c r="L109" s="186">
        <v>0</v>
      </c>
      <c r="M109" s="186">
        <v>0</v>
      </c>
      <c r="N109" s="186">
        <v>0</v>
      </c>
      <c r="O109" s="186">
        <v>0</v>
      </c>
      <c r="P109" s="185">
        <v>326473</v>
      </c>
    </row>
    <row r="110" spans="1:16" ht="31.5">
      <c r="A110" s="43" t="s">
        <v>324</v>
      </c>
      <c r="B110" s="43" t="s">
        <v>199</v>
      </c>
      <c r="C110" s="44" t="s">
        <v>118</v>
      </c>
      <c r="D110" s="44" t="s">
        <v>119</v>
      </c>
      <c r="E110" s="185">
        <v>0</v>
      </c>
      <c r="F110" s="186">
        <v>0</v>
      </c>
      <c r="G110" s="186">
        <v>0</v>
      </c>
      <c r="H110" s="186">
        <v>0</v>
      </c>
      <c r="I110" s="186">
        <v>0</v>
      </c>
      <c r="J110" s="185">
        <v>4616967</v>
      </c>
      <c r="K110" s="186">
        <v>4616967</v>
      </c>
      <c r="L110" s="186">
        <v>0</v>
      </c>
      <c r="M110" s="186">
        <v>0</v>
      </c>
      <c r="N110" s="186">
        <v>0</v>
      </c>
      <c r="O110" s="186">
        <v>4616967</v>
      </c>
      <c r="P110" s="185">
        <v>4616967</v>
      </c>
    </row>
    <row r="111" spans="1:16" ht="31.5">
      <c r="A111" s="19" t="s">
        <v>285</v>
      </c>
      <c r="B111" s="15"/>
      <c r="C111" s="20"/>
      <c r="D111" s="21" t="s">
        <v>2</v>
      </c>
      <c r="E111" s="22">
        <v>31984512.92</v>
      </c>
      <c r="F111" s="20">
        <v>16661784</v>
      </c>
      <c r="G111" s="20">
        <v>2388340</v>
      </c>
      <c r="H111" s="20">
        <v>35781</v>
      </c>
      <c r="I111" s="20">
        <v>15322728.92</v>
      </c>
      <c r="J111" s="22">
        <v>38024673</v>
      </c>
      <c r="K111" s="20">
        <v>24868490</v>
      </c>
      <c r="L111" s="20">
        <v>791400</v>
      </c>
      <c r="M111" s="20">
        <v>0</v>
      </c>
      <c r="N111" s="20">
        <v>0</v>
      </c>
      <c r="O111" s="20">
        <v>37233273</v>
      </c>
      <c r="P111" s="22">
        <v>70009185.92</v>
      </c>
    </row>
    <row r="112" spans="1:16" ht="31.5">
      <c r="A112" s="19" t="s">
        <v>286</v>
      </c>
      <c r="B112" s="15"/>
      <c r="C112" s="20"/>
      <c r="D112" s="21" t="s">
        <v>2</v>
      </c>
      <c r="E112" s="22">
        <v>31984512.92</v>
      </c>
      <c r="F112" s="20">
        <v>16661784</v>
      </c>
      <c r="G112" s="20">
        <v>2388340</v>
      </c>
      <c r="H112" s="20">
        <v>35781</v>
      </c>
      <c r="I112" s="20">
        <v>15322728.92</v>
      </c>
      <c r="J112" s="22">
        <v>38024673</v>
      </c>
      <c r="K112" s="20">
        <v>24868490</v>
      </c>
      <c r="L112" s="20">
        <v>791400</v>
      </c>
      <c r="M112" s="20">
        <v>0</v>
      </c>
      <c r="N112" s="20">
        <v>0</v>
      </c>
      <c r="O112" s="20">
        <v>37233273</v>
      </c>
      <c r="P112" s="22">
        <v>70009185.92</v>
      </c>
    </row>
    <row r="113" spans="1:16" ht="47.25">
      <c r="A113" s="43" t="s">
        <v>287</v>
      </c>
      <c r="B113" s="43" t="s">
        <v>81</v>
      </c>
      <c r="C113" s="44" t="s">
        <v>58</v>
      </c>
      <c r="D113" s="44" t="s">
        <v>82</v>
      </c>
      <c r="E113" s="185">
        <v>3139018</v>
      </c>
      <c r="F113" s="186">
        <v>3139018</v>
      </c>
      <c r="G113" s="186">
        <v>2388340</v>
      </c>
      <c r="H113" s="186">
        <v>35781</v>
      </c>
      <c r="I113" s="186">
        <v>0</v>
      </c>
      <c r="J113" s="185">
        <v>0</v>
      </c>
      <c r="K113" s="186">
        <v>0</v>
      </c>
      <c r="L113" s="186">
        <v>0</v>
      </c>
      <c r="M113" s="186">
        <v>0</v>
      </c>
      <c r="N113" s="186">
        <v>0</v>
      </c>
      <c r="O113" s="186">
        <v>0</v>
      </c>
      <c r="P113" s="185">
        <v>3139018</v>
      </c>
    </row>
    <row r="114" spans="1:16" ht="31.5">
      <c r="A114" s="43" t="s">
        <v>288</v>
      </c>
      <c r="B114" s="43" t="s">
        <v>137</v>
      </c>
      <c r="C114" s="44" t="s">
        <v>10</v>
      </c>
      <c r="D114" s="44" t="s">
        <v>289</v>
      </c>
      <c r="E114" s="185">
        <v>45000</v>
      </c>
      <c r="F114" s="186">
        <v>45000</v>
      </c>
      <c r="G114" s="186">
        <v>0</v>
      </c>
      <c r="H114" s="186">
        <v>0</v>
      </c>
      <c r="I114" s="186">
        <v>0</v>
      </c>
      <c r="J114" s="185">
        <v>20000</v>
      </c>
      <c r="K114" s="186">
        <v>20000</v>
      </c>
      <c r="L114" s="186">
        <v>0</v>
      </c>
      <c r="M114" s="186">
        <v>0</v>
      </c>
      <c r="N114" s="186">
        <v>0</v>
      </c>
      <c r="O114" s="186">
        <v>20000</v>
      </c>
      <c r="P114" s="185">
        <v>65000</v>
      </c>
    </row>
    <row r="115" spans="1:16" ht="31.5">
      <c r="A115" s="43" t="s">
        <v>365</v>
      </c>
      <c r="B115" s="43" t="s">
        <v>366</v>
      </c>
      <c r="C115" s="44" t="s">
        <v>10</v>
      </c>
      <c r="D115" s="44" t="s">
        <v>367</v>
      </c>
      <c r="E115" s="185">
        <v>0</v>
      </c>
      <c r="F115" s="186">
        <v>0</v>
      </c>
      <c r="G115" s="186">
        <v>0</v>
      </c>
      <c r="H115" s="186">
        <v>0</v>
      </c>
      <c r="I115" s="186">
        <v>0</v>
      </c>
      <c r="J115" s="185">
        <v>12831432</v>
      </c>
      <c r="K115" s="186">
        <v>12831432</v>
      </c>
      <c r="L115" s="186">
        <v>0</v>
      </c>
      <c r="M115" s="186">
        <v>0</v>
      </c>
      <c r="N115" s="186">
        <v>0</v>
      </c>
      <c r="O115" s="186">
        <v>12831432</v>
      </c>
      <c r="P115" s="185">
        <v>12831432</v>
      </c>
    </row>
    <row r="116" spans="1:16" ht="47.25">
      <c r="A116" s="43" t="s">
        <v>290</v>
      </c>
      <c r="B116" s="43" t="s">
        <v>138</v>
      </c>
      <c r="C116" s="44" t="s">
        <v>10</v>
      </c>
      <c r="D116" s="44" t="s">
        <v>139</v>
      </c>
      <c r="E116" s="185">
        <v>15322728.92</v>
      </c>
      <c r="F116" s="186">
        <v>0</v>
      </c>
      <c r="G116" s="186">
        <v>0</v>
      </c>
      <c r="H116" s="186">
        <v>0</v>
      </c>
      <c r="I116" s="186">
        <v>15322728.92</v>
      </c>
      <c r="J116" s="185">
        <v>3340300</v>
      </c>
      <c r="K116" s="186">
        <v>3340300</v>
      </c>
      <c r="L116" s="186">
        <v>0</v>
      </c>
      <c r="M116" s="186">
        <v>0</v>
      </c>
      <c r="N116" s="186">
        <v>0</v>
      </c>
      <c r="O116" s="186">
        <v>3340300</v>
      </c>
      <c r="P116" s="185">
        <v>18663028.92</v>
      </c>
    </row>
    <row r="117" spans="1:16" ht="15.75">
      <c r="A117" s="43" t="s">
        <v>291</v>
      </c>
      <c r="B117" s="43" t="s">
        <v>140</v>
      </c>
      <c r="C117" s="44" t="s">
        <v>10</v>
      </c>
      <c r="D117" s="44" t="s">
        <v>141</v>
      </c>
      <c r="E117" s="185">
        <v>3062224</v>
      </c>
      <c r="F117" s="186">
        <v>3062224</v>
      </c>
      <c r="G117" s="186">
        <v>0</v>
      </c>
      <c r="H117" s="186">
        <v>0</v>
      </c>
      <c r="I117" s="186">
        <v>0</v>
      </c>
      <c r="J117" s="185">
        <v>2845458</v>
      </c>
      <c r="K117" s="186">
        <v>2845458</v>
      </c>
      <c r="L117" s="186">
        <v>0</v>
      </c>
      <c r="M117" s="186">
        <v>0</v>
      </c>
      <c r="N117" s="186">
        <v>0</v>
      </c>
      <c r="O117" s="186">
        <v>2845458</v>
      </c>
      <c r="P117" s="185">
        <v>5907682</v>
      </c>
    </row>
    <row r="118" spans="1:16" ht="31.5">
      <c r="A118" s="43" t="s">
        <v>292</v>
      </c>
      <c r="B118" s="43" t="s">
        <v>55</v>
      </c>
      <c r="C118" s="44" t="s">
        <v>74</v>
      </c>
      <c r="D118" s="44" t="s">
        <v>142</v>
      </c>
      <c r="E118" s="185">
        <v>90000</v>
      </c>
      <c r="F118" s="186">
        <v>90000</v>
      </c>
      <c r="G118" s="186">
        <v>0</v>
      </c>
      <c r="H118" s="186">
        <v>0</v>
      </c>
      <c r="I118" s="186">
        <v>0</v>
      </c>
      <c r="J118" s="185">
        <v>0</v>
      </c>
      <c r="K118" s="186">
        <v>0</v>
      </c>
      <c r="L118" s="186">
        <v>0</v>
      </c>
      <c r="M118" s="186">
        <v>0</v>
      </c>
      <c r="N118" s="186">
        <v>0</v>
      </c>
      <c r="O118" s="186">
        <v>0</v>
      </c>
      <c r="P118" s="185">
        <v>90000</v>
      </c>
    </row>
    <row r="119" spans="1:16" ht="15.75">
      <c r="A119" s="43" t="s">
        <v>293</v>
      </c>
      <c r="B119" s="43" t="s">
        <v>294</v>
      </c>
      <c r="C119" s="44" t="s">
        <v>143</v>
      </c>
      <c r="D119" s="44" t="s">
        <v>295</v>
      </c>
      <c r="E119" s="185">
        <v>0</v>
      </c>
      <c r="F119" s="186">
        <v>0</v>
      </c>
      <c r="G119" s="186">
        <v>0</v>
      </c>
      <c r="H119" s="186">
        <v>0</v>
      </c>
      <c r="I119" s="186">
        <v>0</v>
      </c>
      <c r="J119" s="185">
        <v>800000</v>
      </c>
      <c r="K119" s="186">
        <v>800000</v>
      </c>
      <c r="L119" s="186">
        <v>0</v>
      </c>
      <c r="M119" s="186">
        <v>0</v>
      </c>
      <c r="N119" s="186">
        <v>0</v>
      </c>
      <c r="O119" s="186">
        <v>800000</v>
      </c>
      <c r="P119" s="185">
        <v>800000</v>
      </c>
    </row>
    <row r="120" spans="1:16" ht="31.5">
      <c r="A120" s="43" t="s">
        <v>519</v>
      </c>
      <c r="B120" s="43" t="s">
        <v>474</v>
      </c>
      <c r="C120" s="44" t="s">
        <v>118</v>
      </c>
      <c r="D120" s="44" t="s">
        <v>475</v>
      </c>
      <c r="E120" s="185">
        <v>0</v>
      </c>
      <c r="F120" s="186">
        <v>0</v>
      </c>
      <c r="G120" s="186">
        <v>0</v>
      </c>
      <c r="H120" s="186">
        <v>0</v>
      </c>
      <c r="I120" s="186">
        <v>0</v>
      </c>
      <c r="J120" s="185">
        <v>15037740</v>
      </c>
      <c r="K120" s="186">
        <v>2672957</v>
      </c>
      <c r="L120" s="186">
        <v>0</v>
      </c>
      <c r="M120" s="186">
        <v>0</v>
      </c>
      <c r="N120" s="186">
        <v>0</v>
      </c>
      <c r="O120" s="186">
        <v>15037740</v>
      </c>
      <c r="P120" s="185">
        <v>15037740</v>
      </c>
    </row>
    <row r="121" spans="1:16" ht="31.5">
      <c r="A121" s="43" t="s">
        <v>368</v>
      </c>
      <c r="B121" s="43" t="s">
        <v>199</v>
      </c>
      <c r="C121" s="44" t="s">
        <v>118</v>
      </c>
      <c r="D121" s="44" t="s">
        <v>119</v>
      </c>
      <c r="E121" s="185">
        <v>0</v>
      </c>
      <c r="F121" s="186">
        <v>0</v>
      </c>
      <c r="G121" s="186">
        <v>0</v>
      </c>
      <c r="H121" s="186">
        <v>0</v>
      </c>
      <c r="I121" s="186">
        <v>0</v>
      </c>
      <c r="J121" s="185">
        <v>20000</v>
      </c>
      <c r="K121" s="186">
        <v>20000</v>
      </c>
      <c r="L121" s="186">
        <v>0</v>
      </c>
      <c r="M121" s="186">
        <v>0</v>
      </c>
      <c r="N121" s="186">
        <v>0</v>
      </c>
      <c r="O121" s="186">
        <v>20000</v>
      </c>
      <c r="P121" s="185">
        <v>20000</v>
      </c>
    </row>
    <row r="122" spans="1:16" ht="45.75" customHeight="1">
      <c r="A122" s="43" t="s">
        <v>296</v>
      </c>
      <c r="B122" s="43" t="s">
        <v>144</v>
      </c>
      <c r="C122" s="44" t="s">
        <v>145</v>
      </c>
      <c r="D122" s="44" t="s">
        <v>146</v>
      </c>
      <c r="E122" s="185">
        <v>10305542</v>
      </c>
      <c r="F122" s="186">
        <v>10305542</v>
      </c>
      <c r="G122" s="186">
        <v>0</v>
      </c>
      <c r="H122" s="186">
        <v>0</v>
      </c>
      <c r="I122" s="186">
        <v>0</v>
      </c>
      <c r="J122" s="185">
        <v>2338343</v>
      </c>
      <c r="K122" s="186">
        <v>2338343</v>
      </c>
      <c r="L122" s="186">
        <v>0</v>
      </c>
      <c r="M122" s="186">
        <v>0</v>
      </c>
      <c r="N122" s="186">
        <v>0</v>
      </c>
      <c r="O122" s="186">
        <v>2338343</v>
      </c>
      <c r="P122" s="185">
        <v>12643885</v>
      </c>
    </row>
    <row r="123" spans="1:16" ht="45.75" customHeight="1">
      <c r="A123" s="43" t="s">
        <v>615</v>
      </c>
      <c r="B123" s="43" t="s">
        <v>616</v>
      </c>
      <c r="C123" s="44" t="s">
        <v>118</v>
      </c>
      <c r="D123" s="44" t="s">
        <v>617</v>
      </c>
      <c r="E123" s="185">
        <v>0</v>
      </c>
      <c r="F123" s="186">
        <v>0</v>
      </c>
      <c r="G123" s="186">
        <v>0</v>
      </c>
      <c r="H123" s="186">
        <v>0</v>
      </c>
      <c r="I123" s="186">
        <v>0</v>
      </c>
      <c r="J123" s="185">
        <v>30000</v>
      </c>
      <c r="K123" s="186">
        <v>0</v>
      </c>
      <c r="L123" s="186">
        <v>30000</v>
      </c>
      <c r="M123" s="186">
        <v>0</v>
      </c>
      <c r="N123" s="186">
        <v>0</v>
      </c>
      <c r="O123" s="186">
        <v>0</v>
      </c>
      <c r="P123" s="185">
        <v>30000</v>
      </c>
    </row>
    <row r="124" spans="1:16" ht="15.75">
      <c r="A124" s="43" t="s">
        <v>297</v>
      </c>
      <c r="B124" s="43" t="s">
        <v>147</v>
      </c>
      <c r="C124" s="44" t="s">
        <v>75</v>
      </c>
      <c r="D124" s="44" t="s">
        <v>148</v>
      </c>
      <c r="E124" s="185">
        <v>20000</v>
      </c>
      <c r="F124" s="186">
        <v>20000</v>
      </c>
      <c r="G124" s="186">
        <v>0</v>
      </c>
      <c r="H124" s="186">
        <v>0</v>
      </c>
      <c r="I124" s="186">
        <v>0</v>
      </c>
      <c r="J124" s="185">
        <v>0</v>
      </c>
      <c r="K124" s="186">
        <v>0</v>
      </c>
      <c r="L124" s="186">
        <v>0</v>
      </c>
      <c r="M124" s="186">
        <v>0</v>
      </c>
      <c r="N124" s="186">
        <v>0</v>
      </c>
      <c r="O124" s="186">
        <v>0</v>
      </c>
      <c r="P124" s="185">
        <v>20000</v>
      </c>
    </row>
    <row r="125" spans="1:16" ht="31.5">
      <c r="A125" s="43" t="s">
        <v>298</v>
      </c>
      <c r="B125" s="43" t="s">
        <v>149</v>
      </c>
      <c r="C125" s="44" t="s">
        <v>76</v>
      </c>
      <c r="D125" s="44" t="s">
        <v>36</v>
      </c>
      <c r="E125" s="185">
        <v>0</v>
      </c>
      <c r="F125" s="186">
        <v>0</v>
      </c>
      <c r="G125" s="186">
        <v>0</v>
      </c>
      <c r="H125" s="186">
        <v>0</v>
      </c>
      <c r="I125" s="186">
        <v>0</v>
      </c>
      <c r="J125" s="185">
        <v>111400</v>
      </c>
      <c r="K125" s="186">
        <v>0</v>
      </c>
      <c r="L125" s="186">
        <v>111400</v>
      </c>
      <c r="M125" s="186">
        <v>0</v>
      </c>
      <c r="N125" s="186">
        <v>0</v>
      </c>
      <c r="O125" s="186">
        <v>0</v>
      </c>
      <c r="P125" s="185">
        <v>111400</v>
      </c>
    </row>
    <row r="126" spans="1:16" ht="31.5">
      <c r="A126" s="43" t="s">
        <v>477</v>
      </c>
      <c r="B126" s="43" t="s">
        <v>478</v>
      </c>
      <c r="C126" s="44" t="s">
        <v>479</v>
      </c>
      <c r="D126" s="44" t="s">
        <v>480</v>
      </c>
      <c r="E126" s="185">
        <v>0</v>
      </c>
      <c r="F126" s="186">
        <v>0</v>
      </c>
      <c r="G126" s="186">
        <v>0</v>
      </c>
      <c r="H126" s="186">
        <v>0</v>
      </c>
      <c r="I126" s="186">
        <v>0</v>
      </c>
      <c r="J126" s="185">
        <v>650000</v>
      </c>
      <c r="K126" s="186">
        <v>0</v>
      </c>
      <c r="L126" s="186">
        <v>650000</v>
      </c>
      <c r="M126" s="186">
        <v>0</v>
      </c>
      <c r="N126" s="186">
        <v>0</v>
      </c>
      <c r="O126" s="186">
        <v>0</v>
      </c>
      <c r="P126" s="185">
        <v>650000</v>
      </c>
    </row>
    <row r="127" spans="1:16" s="32" customFormat="1" ht="31.5">
      <c r="A127" s="19" t="s">
        <v>299</v>
      </c>
      <c r="B127" s="15"/>
      <c r="C127" s="20"/>
      <c r="D127" s="21" t="s">
        <v>3</v>
      </c>
      <c r="E127" s="22">
        <v>6859022</v>
      </c>
      <c r="F127" s="20">
        <v>6859022</v>
      </c>
      <c r="G127" s="20">
        <v>2443965</v>
      </c>
      <c r="H127" s="20">
        <v>46094</v>
      </c>
      <c r="I127" s="20">
        <v>0</v>
      </c>
      <c r="J127" s="22">
        <v>1010839</v>
      </c>
      <c r="K127" s="20">
        <v>1010839</v>
      </c>
      <c r="L127" s="20">
        <v>0</v>
      </c>
      <c r="M127" s="20">
        <v>0</v>
      </c>
      <c r="N127" s="20">
        <v>0</v>
      </c>
      <c r="O127" s="20">
        <v>1010839</v>
      </c>
      <c r="P127" s="22">
        <v>7869861</v>
      </c>
    </row>
    <row r="128" spans="1:16" s="32" customFormat="1" ht="31.5">
      <c r="A128" s="19" t="s">
        <v>300</v>
      </c>
      <c r="B128" s="15"/>
      <c r="C128" s="20"/>
      <c r="D128" s="21" t="s">
        <v>3</v>
      </c>
      <c r="E128" s="22">
        <v>6859022</v>
      </c>
      <c r="F128" s="20">
        <v>6859022</v>
      </c>
      <c r="G128" s="20">
        <v>2443965</v>
      </c>
      <c r="H128" s="20">
        <v>46094</v>
      </c>
      <c r="I128" s="20">
        <v>0</v>
      </c>
      <c r="J128" s="22">
        <v>1010839</v>
      </c>
      <c r="K128" s="20">
        <v>1010839</v>
      </c>
      <c r="L128" s="20">
        <v>0</v>
      </c>
      <c r="M128" s="20">
        <v>0</v>
      </c>
      <c r="N128" s="20">
        <v>0</v>
      </c>
      <c r="O128" s="20">
        <v>1010839</v>
      </c>
      <c r="P128" s="22">
        <v>7869861</v>
      </c>
    </row>
    <row r="129" spans="1:16" ht="47.25">
      <c r="A129" s="43" t="s">
        <v>301</v>
      </c>
      <c r="B129" s="43" t="s">
        <v>81</v>
      </c>
      <c r="C129" s="44" t="s">
        <v>58</v>
      </c>
      <c r="D129" s="44" t="s">
        <v>82</v>
      </c>
      <c r="E129" s="185">
        <v>3153503</v>
      </c>
      <c r="F129" s="186">
        <v>3153503</v>
      </c>
      <c r="G129" s="186">
        <v>2443965</v>
      </c>
      <c r="H129" s="186">
        <v>46094</v>
      </c>
      <c r="I129" s="186">
        <v>0</v>
      </c>
      <c r="J129" s="185">
        <v>8000</v>
      </c>
      <c r="K129" s="186">
        <v>8000</v>
      </c>
      <c r="L129" s="186">
        <v>0</v>
      </c>
      <c r="M129" s="186">
        <v>0</v>
      </c>
      <c r="N129" s="186">
        <v>0</v>
      </c>
      <c r="O129" s="186">
        <v>8000</v>
      </c>
      <c r="P129" s="185">
        <v>3161503</v>
      </c>
    </row>
    <row r="130" spans="1:16" ht="47.25">
      <c r="A130" s="43" t="s">
        <v>302</v>
      </c>
      <c r="B130" s="43" t="s">
        <v>303</v>
      </c>
      <c r="C130" s="44" t="s">
        <v>67</v>
      </c>
      <c r="D130" s="44" t="s">
        <v>304</v>
      </c>
      <c r="E130" s="185">
        <v>663058</v>
      </c>
      <c r="F130" s="186">
        <v>663058</v>
      </c>
      <c r="G130" s="186">
        <v>0</v>
      </c>
      <c r="H130" s="186">
        <v>0</v>
      </c>
      <c r="I130" s="186">
        <v>0</v>
      </c>
      <c r="J130" s="185">
        <v>0</v>
      </c>
      <c r="K130" s="186">
        <v>0</v>
      </c>
      <c r="L130" s="186">
        <v>0</v>
      </c>
      <c r="M130" s="186">
        <v>0</v>
      </c>
      <c r="N130" s="186">
        <v>0</v>
      </c>
      <c r="O130" s="186">
        <v>0</v>
      </c>
      <c r="P130" s="185">
        <v>663058</v>
      </c>
    </row>
    <row r="131" spans="1:16" s="32" customFormat="1" ht="15.75">
      <c r="A131" s="43" t="s">
        <v>305</v>
      </c>
      <c r="B131" s="43" t="s">
        <v>150</v>
      </c>
      <c r="C131" s="44" t="s">
        <v>4</v>
      </c>
      <c r="D131" s="44" t="s">
        <v>151</v>
      </c>
      <c r="E131" s="185">
        <v>3042461</v>
      </c>
      <c r="F131" s="186">
        <v>3042461</v>
      </c>
      <c r="G131" s="186">
        <v>0</v>
      </c>
      <c r="H131" s="186">
        <v>0</v>
      </c>
      <c r="I131" s="186">
        <v>0</v>
      </c>
      <c r="J131" s="185">
        <v>956839</v>
      </c>
      <c r="K131" s="186">
        <v>956839</v>
      </c>
      <c r="L131" s="186">
        <v>0</v>
      </c>
      <c r="M131" s="186">
        <v>0</v>
      </c>
      <c r="N131" s="186">
        <v>0</v>
      </c>
      <c r="O131" s="186">
        <v>956839</v>
      </c>
      <c r="P131" s="185">
        <v>3999300</v>
      </c>
    </row>
    <row r="132" spans="1:16" s="32" customFormat="1" ht="47.25">
      <c r="A132" s="43" t="s">
        <v>568</v>
      </c>
      <c r="B132" s="43" t="s">
        <v>569</v>
      </c>
      <c r="C132" s="44" t="s">
        <v>4</v>
      </c>
      <c r="D132" s="44" t="s">
        <v>570</v>
      </c>
      <c r="E132" s="185">
        <v>0</v>
      </c>
      <c r="F132" s="186">
        <v>0</v>
      </c>
      <c r="G132" s="186">
        <v>0</v>
      </c>
      <c r="H132" s="186">
        <v>0</v>
      </c>
      <c r="I132" s="186">
        <v>0</v>
      </c>
      <c r="J132" s="185">
        <v>46000</v>
      </c>
      <c r="K132" s="186">
        <v>46000</v>
      </c>
      <c r="L132" s="186">
        <v>0</v>
      </c>
      <c r="M132" s="186">
        <v>0</v>
      </c>
      <c r="N132" s="186">
        <v>0</v>
      </c>
      <c r="O132" s="186">
        <v>46000</v>
      </c>
      <c r="P132" s="185">
        <v>46000</v>
      </c>
    </row>
    <row r="133" spans="1:16" s="32" customFormat="1" ht="15.75">
      <c r="A133" s="23" t="s">
        <v>362</v>
      </c>
      <c r="B133" s="24" t="s">
        <v>362</v>
      </c>
      <c r="C133" s="22" t="s">
        <v>362</v>
      </c>
      <c r="D133" s="25" t="s">
        <v>347</v>
      </c>
      <c r="E133" s="22">
        <v>515859261.43</v>
      </c>
      <c r="F133" s="22">
        <v>498715899.42999995</v>
      </c>
      <c r="G133" s="22">
        <v>145202270</v>
      </c>
      <c r="H133" s="22">
        <v>16436674</v>
      </c>
      <c r="I133" s="22">
        <v>17143362</v>
      </c>
      <c r="J133" s="22">
        <v>81161778</v>
      </c>
      <c r="K133" s="22">
        <v>57843191</v>
      </c>
      <c r="L133" s="22">
        <v>8556347</v>
      </c>
      <c r="M133" s="22">
        <v>313016</v>
      </c>
      <c r="N133" s="22">
        <v>86400</v>
      </c>
      <c r="O133" s="22">
        <v>72605431</v>
      </c>
      <c r="P133" s="22">
        <v>597021039.4300001</v>
      </c>
    </row>
    <row r="134" spans="1:16" s="32" customFormat="1" ht="15.75">
      <c r="A134" s="128"/>
      <c r="B134" s="129"/>
      <c r="C134" s="130"/>
      <c r="D134" s="131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</row>
    <row r="135" spans="1:16" ht="15.75">
      <c r="A135" s="28" t="s">
        <v>321</v>
      </c>
      <c r="B135" s="122"/>
      <c r="C135" s="26"/>
      <c r="D135" s="26"/>
      <c r="E135" s="136"/>
      <c r="F135" s="26"/>
      <c r="G135" s="6"/>
      <c r="H135" s="6"/>
      <c r="I135" s="6"/>
      <c r="J135" s="6"/>
      <c r="K135" s="6"/>
      <c r="L135" s="6"/>
      <c r="M135" s="6"/>
      <c r="N135" s="6"/>
      <c r="O135" s="6"/>
      <c r="P135" s="12"/>
    </row>
    <row r="136" spans="1:16" s="32" customFormat="1" ht="15.75">
      <c r="A136" s="28"/>
      <c r="B136" s="29"/>
      <c r="C136" s="26"/>
      <c r="D136" s="26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2"/>
    </row>
    <row r="137" spans="1:16" ht="15.75">
      <c r="A137" s="6" t="s">
        <v>318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12"/>
    </row>
    <row r="138" spans="1:16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12"/>
    </row>
    <row r="139" spans="1:16" ht="15.75">
      <c r="A139" s="10" t="s">
        <v>317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12"/>
    </row>
    <row r="140" spans="1:16" ht="15.75">
      <c r="A140" s="6"/>
      <c r="B140" s="6"/>
      <c r="C140" s="6"/>
      <c r="D140" s="6"/>
      <c r="E140" s="6"/>
      <c r="F140" s="6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</sheetData>
  <sheetProtection/>
  <mergeCells count="22">
    <mergeCell ref="A6:P6"/>
    <mergeCell ref="A7:P7"/>
    <mergeCell ref="O11:O12"/>
    <mergeCell ref="P9:P12"/>
    <mergeCell ref="G11:G12"/>
    <mergeCell ref="L10:M10"/>
    <mergeCell ref="G10:H10"/>
    <mergeCell ref="N10:N12"/>
    <mergeCell ref="A9:A12"/>
    <mergeCell ref="B9:B12"/>
    <mergeCell ref="E10:E12"/>
    <mergeCell ref="F10:F12"/>
    <mergeCell ref="E9:I9"/>
    <mergeCell ref="L11:L12"/>
    <mergeCell ref="C9:C12"/>
    <mergeCell ref="D9:D12"/>
    <mergeCell ref="M11:M12"/>
    <mergeCell ref="I10:I12"/>
    <mergeCell ref="H11:H12"/>
    <mergeCell ref="K10:K12"/>
    <mergeCell ref="J9:O9"/>
    <mergeCell ref="J10:J12"/>
  </mergeCells>
  <printOptions/>
  <pageMargins left="0.7086614173228347" right="0.2362204724409449" top="0.31496062992125984" bottom="0.1968503937007874" header="0.31496062992125984" footer="0.1968503937007874"/>
  <pageSetup fitToHeight="0" fitToWidth="1" horizontalDpi="600" verticalDpi="600" orientation="landscape" paperSize="9" scale="46" r:id="rId1"/>
  <rowBreaks count="2" manualBreakCount="2">
    <brk id="72" max="15" man="1"/>
    <brk id="9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6"/>
  <sheetViews>
    <sheetView view="pageBreakPreview" zoomScale="60" zoomScalePageLayoutView="0" workbookViewId="0" topLeftCell="A1">
      <selection activeCell="F5" sqref="F5"/>
    </sheetView>
  </sheetViews>
  <sheetFormatPr defaultColWidth="7.875" defaultRowHeight="12.75"/>
  <cols>
    <col min="1" max="1" width="18.625" style="5" customWidth="1"/>
    <col min="2" max="2" width="107.375" style="5" customWidth="1"/>
    <col min="3" max="4" width="19.625" style="119" customWidth="1"/>
    <col min="5" max="5" width="21.75390625" style="5" customWidth="1"/>
    <col min="6" max="6" width="20.875" style="5" customWidth="1"/>
    <col min="7" max="7" width="18.625" style="5" customWidth="1"/>
    <col min="8" max="8" width="18.25390625" style="5" customWidth="1"/>
    <col min="9" max="9" width="21.00390625" style="5" customWidth="1"/>
    <col min="10" max="10" width="18.25390625" style="5" customWidth="1"/>
    <col min="11" max="11" width="16.375" style="5" customWidth="1"/>
    <col min="12" max="12" width="16.625" style="5" customWidth="1"/>
    <col min="13" max="13" width="18.625" style="5" customWidth="1"/>
    <col min="14" max="14" width="16.625" style="5" customWidth="1"/>
    <col min="15" max="15" width="22.375" style="5" customWidth="1"/>
    <col min="16" max="16" width="32.00390625" style="5" customWidth="1"/>
    <col min="17" max="17" width="14.75390625" style="5" customWidth="1"/>
    <col min="18" max="18" width="17.25390625" style="5" customWidth="1"/>
    <col min="19" max="16384" width="7.875" style="5" customWidth="1"/>
  </cols>
  <sheetData>
    <row r="1" spans="1:7" ht="22.5" customHeight="1">
      <c r="A1" s="6"/>
      <c r="B1" s="6"/>
      <c r="C1" s="51"/>
      <c r="D1" s="51"/>
      <c r="E1" s="6"/>
      <c r="F1" s="6"/>
      <c r="G1" s="6"/>
    </row>
    <row r="2" spans="1:7" ht="15.75">
      <c r="A2" s="6"/>
      <c r="B2" s="6"/>
      <c r="C2" s="102"/>
      <c r="D2" s="51"/>
      <c r="E2" s="102"/>
      <c r="F2" s="102" t="s">
        <v>484</v>
      </c>
      <c r="G2" s="6"/>
    </row>
    <row r="3" spans="1:7" ht="15.75">
      <c r="A3" s="6"/>
      <c r="B3" s="6"/>
      <c r="C3" s="102"/>
      <c r="D3" s="51"/>
      <c r="E3" s="102"/>
      <c r="F3" s="102" t="s">
        <v>8</v>
      </c>
      <c r="G3" s="6"/>
    </row>
    <row r="4" spans="1:7" ht="15.75">
      <c r="A4" s="6"/>
      <c r="B4" s="103"/>
      <c r="C4" s="104"/>
      <c r="D4" s="105"/>
      <c r="E4" s="104"/>
      <c r="F4" s="104" t="s">
        <v>319</v>
      </c>
      <c r="G4" s="6"/>
    </row>
    <row r="5" spans="1:7" ht="15.75">
      <c r="A5" s="6"/>
      <c r="B5" s="103"/>
      <c r="C5" s="105"/>
      <c r="D5" s="105"/>
      <c r="E5" s="105"/>
      <c r="F5" s="104" t="s">
        <v>727</v>
      </c>
      <c r="G5" s="6"/>
    </row>
    <row r="6" spans="1:7" ht="67.5" customHeight="1">
      <c r="A6" s="219" t="s">
        <v>485</v>
      </c>
      <c r="B6" s="219"/>
      <c r="C6" s="219"/>
      <c r="D6" s="219"/>
      <c r="E6" s="219"/>
      <c r="F6" s="219"/>
      <c r="G6" s="6"/>
    </row>
    <row r="7" spans="1:7" s="106" customFormat="1" ht="18" customHeight="1">
      <c r="A7" s="219"/>
      <c r="B7" s="219"/>
      <c r="C7" s="219"/>
      <c r="D7" s="219"/>
      <c r="E7" s="219"/>
      <c r="F7" s="219"/>
      <c r="G7" s="6"/>
    </row>
    <row r="8" spans="1:7" s="106" customFormat="1" ht="18" customHeight="1">
      <c r="A8" s="14"/>
      <c r="B8" s="14"/>
      <c r="C8" s="14"/>
      <c r="D8" s="14"/>
      <c r="E8" s="14"/>
      <c r="F8" s="14"/>
      <c r="G8" s="6"/>
    </row>
    <row r="9" spans="1:7" s="2" customFormat="1" ht="70.5" customHeight="1">
      <c r="A9" s="220" t="s">
        <v>373</v>
      </c>
      <c r="B9" s="220" t="s">
        <v>486</v>
      </c>
      <c r="C9" s="220" t="s">
        <v>487</v>
      </c>
      <c r="D9" s="220"/>
      <c r="E9" s="107" t="s">
        <v>5</v>
      </c>
      <c r="F9" s="107" t="s">
        <v>6</v>
      </c>
      <c r="G9" s="221" t="s">
        <v>488</v>
      </c>
    </row>
    <row r="10" spans="1:7" s="2" customFormat="1" ht="31.5">
      <c r="A10" s="220"/>
      <c r="B10" s="220"/>
      <c r="C10" s="3" t="s">
        <v>489</v>
      </c>
      <c r="D10" s="3" t="s">
        <v>490</v>
      </c>
      <c r="E10" s="107" t="s">
        <v>491</v>
      </c>
      <c r="F10" s="107" t="s">
        <v>491</v>
      </c>
      <c r="G10" s="221"/>
    </row>
    <row r="11" spans="1:18" s="109" customFormat="1" ht="18.75">
      <c r="A11" s="7">
        <v>1</v>
      </c>
      <c r="B11" s="7">
        <v>2</v>
      </c>
      <c r="C11" s="7">
        <v>3</v>
      </c>
      <c r="D11" s="7">
        <v>4</v>
      </c>
      <c r="E11" s="108">
        <v>5</v>
      </c>
      <c r="F11" s="108">
        <v>6</v>
      </c>
      <c r="G11" s="108">
        <v>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110" customFormat="1" ht="18.75">
      <c r="A12" s="220" t="s">
        <v>492</v>
      </c>
      <c r="B12" s="220"/>
      <c r="C12" s="220"/>
      <c r="D12" s="220"/>
      <c r="E12" s="220"/>
      <c r="F12" s="220"/>
      <c r="G12" s="2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7" ht="31.5">
      <c r="A13" s="38">
        <v>41020100</v>
      </c>
      <c r="B13" s="16" t="s">
        <v>460</v>
      </c>
      <c r="C13" s="3" t="s">
        <v>493</v>
      </c>
      <c r="D13" s="3" t="s">
        <v>494</v>
      </c>
      <c r="E13" s="111">
        <v>27567700</v>
      </c>
      <c r="F13" s="111"/>
      <c r="G13" s="112">
        <f>E13+F13</f>
        <v>27567700</v>
      </c>
    </row>
    <row r="14" spans="1:7" ht="31.5">
      <c r="A14" s="38">
        <v>41031400</v>
      </c>
      <c r="B14" s="16" t="s">
        <v>553</v>
      </c>
      <c r="C14" s="3" t="s">
        <v>493</v>
      </c>
      <c r="D14" s="3" t="s">
        <v>494</v>
      </c>
      <c r="E14" s="127">
        <v>2952449</v>
      </c>
      <c r="F14" s="127">
        <v>14762240</v>
      </c>
      <c r="G14" s="112">
        <f>E14+F14</f>
        <v>17714689</v>
      </c>
    </row>
    <row r="15" spans="1:7" ht="31.5">
      <c r="A15" s="3">
        <v>41033900</v>
      </c>
      <c r="B15" s="3" t="s">
        <v>450</v>
      </c>
      <c r="C15" s="3" t="s">
        <v>493</v>
      </c>
      <c r="D15" s="3" t="s">
        <v>494</v>
      </c>
      <c r="E15" s="112">
        <v>55476600</v>
      </c>
      <c r="F15" s="112"/>
      <c r="G15" s="112">
        <f>E15+F15</f>
        <v>55476600</v>
      </c>
    </row>
    <row r="16" spans="1:7" ht="31.5">
      <c r="A16" s="3">
        <v>41034200</v>
      </c>
      <c r="B16" s="3" t="s">
        <v>451</v>
      </c>
      <c r="C16" s="3" t="s">
        <v>493</v>
      </c>
      <c r="D16" s="3" t="s">
        <v>494</v>
      </c>
      <c r="E16" s="113">
        <v>49659400</v>
      </c>
      <c r="F16" s="112"/>
      <c r="G16" s="112">
        <f>E16+F16</f>
        <v>49659400</v>
      </c>
    </row>
    <row r="17" spans="1:7" ht="87.75" customHeight="1">
      <c r="A17" s="38">
        <v>41050100</v>
      </c>
      <c r="B17" s="16" t="s">
        <v>461</v>
      </c>
      <c r="C17" s="3" t="s">
        <v>493</v>
      </c>
      <c r="D17" s="3" t="s">
        <v>495</v>
      </c>
      <c r="E17" s="112">
        <v>55259074.53</v>
      </c>
      <c r="F17" s="112"/>
      <c r="G17" s="112">
        <f>E17</f>
        <v>55259074.53</v>
      </c>
    </row>
    <row r="18" spans="1:7" ht="47.25">
      <c r="A18" s="38">
        <v>41050200</v>
      </c>
      <c r="B18" s="16" t="s">
        <v>457</v>
      </c>
      <c r="C18" s="3" t="s">
        <v>493</v>
      </c>
      <c r="D18" s="3" t="s">
        <v>495</v>
      </c>
      <c r="E18" s="42">
        <v>1358400</v>
      </c>
      <c r="F18" s="42"/>
      <c r="G18" s="42">
        <f>E18</f>
        <v>1358400</v>
      </c>
    </row>
    <row r="19" spans="1:7" ht="150" customHeight="1">
      <c r="A19" s="38">
        <v>41050300</v>
      </c>
      <c r="B19" s="16" t="s">
        <v>496</v>
      </c>
      <c r="C19" s="3" t="s">
        <v>493</v>
      </c>
      <c r="D19" s="3" t="s">
        <v>495</v>
      </c>
      <c r="E19" s="112">
        <v>113996700</v>
      </c>
      <c r="F19" s="112"/>
      <c r="G19" s="112">
        <f>E19</f>
        <v>113996700</v>
      </c>
    </row>
    <row r="20" spans="1:7" ht="153" customHeight="1">
      <c r="A20" s="38">
        <v>41050700</v>
      </c>
      <c r="B20" s="16" t="s">
        <v>497</v>
      </c>
      <c r="C20" s="3" t="s">
        <v>493</v>
      </c>
      <c r="D20" s="3" t="s">
        <v>495</v>
      </c>
      <c r="E20" s="112">
        <v>2064900</v>
      </c>
      <c r="F20" s="112"/>
      <c r="G20" s="112">
        <f aca="true" t="shared" si="0" ref="G20:G37">E20+F20</f>
        <v>2064900</v>
      </c>
    </row>
    <row r="21" spans="1:7" ht="40.5" customHeight="1">
      <c r="A21" s="38">
        <v>41051000</v>
      </c>
      <c r="B21" s="16" t="s">
        <v>458</v>
      </c>
      <c r="C21" s="3" t="s">
        <v>493</v>
      </c>
      <c r="D21" s="3" t="s">
        <v>495</v>
      </c>
      <c r="E21" s="112">
        <v>1161400</v>
      </c>
      <c r="F21" s="112"/>
      <c r="G21" s="112">
        <f t="shared" si="0"/>
        <v>1161400</v>
      </c>
    </row>
    <row r="22" spans="1:7" ht="57.75" customHeight="1">
      <c r="A22" s="38">
        <v>41051200</v>
      </c>
      <c r="B22" s="16" t="s">
        <v>556</v>
      </c>
      <c r="C22" s="3" t="s">
        <v>493</v>
      </c>
      <c r="D22" s="3" t="s">
        <v>495</v>
      </c>
      <c r="E22" s="127">
        <v>40220</v>
      </c>
      <c r="F22" s="112"/>
      <c r="G22" s="112">
        <f t="shared" si="0"/>
        <v>40220</v>
      </c>
    </row>
    <row r="23" spans="1:7" ht="57.75" customHeight="1">
      <c r="A23" s="38">
        <v>41051400</v>
      </c>
      <c r="B23" s="16" t="s">
        <v>557</v>
      </c>
      <c r="C23" s="3" t="s">
        <v>493</v>
      </c>
      <c r="D23" s="3" t="s">
        <v>495</v>
      </c>
      <c r="E23" s="127">
        <v>924040</v>
      </c>
      <c r="F23" s="112"/>
      <c r="G23" s="112">
        <f t="shared" si="0"/>
        <v>924040</v>
      </c>
    </row>
    <row r="24" spans="1:7" ht="64.5" customHeight="1">
      <c r="A24" s="3">
        <v>41051500</v>
      </c>
      <c r="B24" s="16" t="s">
        <v>498</v>
      </c>
      <c r="C24" s="3" t="s">
        <v>493</v>
      </c>
      <c r="D24" s="3" t="s">
        <v>499</v>
      </c>
      <c r="E24" s="112">
        <v>1246200</v>
      </c>
      <c r="F24" s="112"/>
      <c r="G24" s="112">
        <f t="shared" si="0"/>
        <v>1246200</v>
      </c>
    </row>
    <row r="25" spans="1:7" ht="64.5" customHeight="1">
      <c r="A25" s="3">
        <v>41051500</v>
      </c>
      <c r="B25" s="16" t="s">
        <v>718</v>
      </c>
      <c r="C25" s="3" t="s">
        <v>493</v>
      </c>
      <c r="D25" s="3" t="s">
        <v>499</v>
      </c>
      <c r="E25" s="112">
        <f>809200+809200</f>
        <v>1618400</v>
      </c>
      <c r="F25" s="112"/>
      <c r="G25" s="112">
        <f t="shared" si="0"/>
        <v>1618400</v>
      </c>
    </row>
    <row r="26" spans="1:7" ht="40.5" customHeight="1">
      <c r="A26" s="3">
        <v>41051500</v>
      </c>
      <c r="B26" s="16" t="s">
        <v>453</v>
      </c>
      <c r="C26" s="3" t="s">
        <v>493</v>
      </c>
      <c r="D26" s="3" t="s">
        <v>500</v>
      </c>
      <c r="E26" s="112">
        <v>350000</v>
      </c>
      <c r="F26" s="112"/>
      <c r="G26" s="112">
        <f t="shared" si="0"/>
        <v>350000</v>
      </c>
    </row>
    <row r="27" spans="1:7" ht="40.5" customHeight="1">
      <c r="A27" s="3">
        <v>41051500</v>
      </c>
      <c r="B27" s="16" t="s">
        <v>453</v>
      </c>
      <c r="C27" s="3" t="s">
        <v>493</v>
      </c>
      <c r="D27" s="3" t="s">
        <v>501</v>
      </c>
      <c r="E27" s="112">
        <v>600000</v>
      </c>
      <c r="F27" s="112"/>
      <c r="G27" s="112">
        <f t="shared" si="0"/>
        <v>600000</v>
      </c>
    </row>
    <row r="28" spans="1:7" ht="59.25" customHeight="1">
      <c r="A28" s="3">
        <v>41052000</v>
      </c>
      <c r="B28" s="3" t="s">
        <v>462</v>
      </c>
      <c r="C28" s="3" t="s">
        <v>493</v>
      </c>
      <c r="D28" s="3" t="s">
        <v>499</v>
      </c>
      <c r="E28" s="112">
        <v>373100</v>
      </c>
      <c r="F28" s="112"/>
      <c r="G28" s="112">
        <f t="shared" si="0"/>
        <v>373100</v>
      </c>
    </row>
    <row r="29" spans="1:7" ht="129.75" customHeight="1">
      <c r="A29" s="3">
        <v>41053900</v>
      </c>
      <c r="B29" s="3" t="s">
        <v>502</v>
      </c>
      <c r="C29" s="3" t="s">
        <v>493</v>
      </c>
      <c r="D29" s="3" t="s">
        <v>499</v>
      </c>
      <c r="E29" s="112">
        <v>84500</v>
      </c>
      <c r="F29" s="112"/>
      <c r="G29" s="112">
        <f t="shared" si="0"/>
        <v>84500</v>
      </c>
    </row>
    <row r="30" spans="1:7" ht="129.75" customHeight="1">
      <c r="A30" s="3">
        <v>41053900</v>
      </c>
      <c r="B30" s="3" t="s">
        <v>619</v>
      </c>
      <c r="C30" s="3" t="s">
        <v>493</v>
      </c>
      <c r="D30" s="3" t="s">
        <v>499</v>
      </c>
      <c r="E30" s="112">
        <v>71250</v>
      </c>
      <c r="F30" s="112"/>
      <c r="G30" s="112">
        <f t="shared" si="0"/>
        <v>71250</v>
      </c>
    </row>
    <row r="31" spans="1:7" ht="81.75" customHeight="1">
      <c r="A31" s="3">
        <v>41053900</v>
      </c>
      <c r="B31" s="3" t="s">
        <v>503</v>
      </c>
      <c r="C31" s="3" t="s">
        <v>493</v>
      </c>
      <c r="D31" s="3" t="s">
        <v>499</v>
      </c>
      <c r="E31" s="112">
        <f>165000-59800</f>
        <v>105200</v>
      </c>
      <c r="F31" s="112"/>
      <c r="G31" s="112">
        <f t="shared" si="0"/>
        <v>105200</v>
      </c>
    </row>
    <row r="32" spans="1:7" ht="81.75" customHeight="1">
      <c r="A32" s="3">
        <v>41053900</v>
      </c>
      <c r="B32" s="3" t="s">
        <v>517</v>
      </c>
      <c r="C32" s="3" t="s">
        <v>493</v>
      </c>
      <c r="D32" s="3" t="s">
        <v>499</v>
      </c>
      <c r="E32" s="112">
        <v>12000000</v>
      </c>
      <c r="F32" s="112"/>
      <c r="G32" s="112">
        <f t="shared" si="0"/>
        <v>12000000</v>
      </c>
    </row>
    <row r="33" spans="1:7" ht="81.75" customHeight="1">
      <c r="A33" s="3">
        <v>41053900</v>
      </c>
      <c r="B33" s="3" t="s">
        <v>578</v>
      </c>
      <c r="C33" s="3" t="s">
        <v>493</v>
      </c>
      <c r="D33" s="3" t="s">
        <v>499</v>
      </c>
      <c r="E33" s="112">
        <v>100000</v>
      </c>
      <c r="F33" s="112"/>
      <c r="G33" s="112">
        <f t="shared" si="0"/>
        <v>100000</v>
      </c>
    </row>
    <row r="34" spans="1:7" ht="70.5" customHeight="1">
      <c r="A34" s="3">
        <v>41053900</v>
      </c>
      <c r="B34" s="3" t="s">
        <v>504</v>
      </c>
      <c r="C34" s="3" t="s">
        <v>493</v>
      </c>
      <c r="D34" s="3" t="s">
        <v>499</v>
      </c>
      <c r="E34" s="112">
        <v>35100</v>
      </c>
      <c r="F34" s="112"/>
      <c r="G34" s="112">
        <f t="shared" si="0"/>
        <v>35100</v>
      </c>
    </row>
    <row r="35" spans="1:7" ht="70.5" customHeight="1">
      <c r="A35" s="3">
        <v>41053900</v>
      </c>
      <c r="B35" s="3" t="s">
        <v>618</v>
      </c>
      <c r="C35" s="3" t="s">
        <v>493</v>
      </c>
      <c r="D35" s="3" t="s">
        <v>499</v>
      </c>
      <c r="E35" s="112">
        <f>779784+1955000</f>
        <v>2734784</v>
      </c>
      <c r="F35" s="112"/>
      <c r="G35" s="112">
        <f t="shared" si="0"/>
        <v>2734784</v>
      </c>
    </row>
    <row r="36" spans="1:7" ht="70.5" customHeight="1">
      <c r="A36" s="3">
        <v>41053901</v>
      </c>
      <c r="B36" s="3" t="s">
        <v>721</v>
      </c>
      <c r="C36" s="3" t="s">
        <v>493</v>
      </c>
      <c r="D36" s="3" t="s">
        <v>499</v>
      </c>
      <c r="E36" s="112">
        <v>23000</v>
      </c>
      <c r="F36" s="112"/>
      <c r="G36" s="112">
        <f>E36+F36</f>
        <v>23000</v>
      </c>
    </row>
    <row r="37" spans="1:7" ht="70.5" customHeight="1">
      <c r="A37" s="3">
        <v>41054300</v>
      </c>
      <c r="B37" s="3" t="s">
        <v>579</v>
      </c>
      <c r="C37" s="3" t="s">
        <v>493</v>
      </c>
      <c r="D37" s="3" t="s">
        <v>499</v>
      </c>
      <c r="E37" s="112">
        <v>490210</v>
      </c>
      <c r="F37" s="112"/>
      <c r="G37" s="112">
        <f t="shared" si="0"/>
        <v>490210</v>
      </c>
    </row>
    <row r="38" spans="1:7" ht="40.5" customHeight="1">
      <c r="A38" s="3"/>
      <c r="B38" s="13" t="s">
        <v>505</v>
      </c>
      <c r="C38" s="13"/>
      <c r="D38" s="13"/>
      <c r="E38" s="114">
        <f>SUM(E13:E37)</f>
        <v>330292627.53</v>
      </c>
      <c r="F38" s="114">
        <f>SUM(F13:F34)</f>
        <v>14762240</v>
      </c>
      <c r="G38" s="114">
        <f>SUM(G13:G37)</f>
        <v>345054867.53</v>
      </c>
    </row>
    <row r="39" spans="1:7" ht="40.5" customHeight="1">
      <c r="A39" s="218" t="s">
        <v>506</v>
      </c>
      <c r="B39" s="218"/>
      <c r="C39" s="218"/>
      <c r="D39" s="218"/>
      <c r="E39" s="218"/>
      <c r="F39" s="218"/>
      <c r="G39" s="218"/>
    </row>
    <row r="40" spans="1:7" ht="47.25">
      <c r="A40" s="3">
        <v>3719770</v>
      </c>
      <c r="B40" s="115" t="s">
        <v>507</v>
      </c>
      <c r="C40" s="3" t="s">
        <v>508</v>
      </c>
      <c r="D40" s="3" t="s">
        <v>493</v>
      </c>
      <c r="E40" s="116">
        <v>1518000</v>
      </c>
      <c r="F40" s="116"/>
      <c r="G40" s="117">
        <f>E40</f>
        <v>1518000</v>
      </c>
    </row>
    <row r="41" spans="1:7" ht="63">
      <c r="A41" s="3">
        <v>3719770</v>
      </c>
      <c r="B41" s="115" t="s">
        <v>509</v>
      </c>
      <c r="C41" s="3" t="s">
        <v>510</v>
      </c>
      <c r="D41" s="3" t="s">
        <v>493</v>
      </c>
      <c r="E41" s="116">
        <f>870571+45240</f>
        <v>915811</v>
      </c>
      <c r="F41" s="116"/>
      <c r="G41" s="117">
        <f>E41</f>
        <v>915811</v>
      </c>
    </row>
    <row r="42" spans="1:7" ht="63">
      <c r="A42" s="3">
        <v>3719770</v>
      </c>
      <c r="B42" s="115" t="s">
        <v>576</v>
      </c>
      <c r="C42" s="3" t="s">
        <v>510</v>
      </c>
      <c r="D42" s="3" t="s">
        <v>493</v>
      </c>
      <c r="E42" s="116">
        <v>88650</v>
      </c>
      <c r="F42" s="116">
        <f>98650-88650</f>
        <v>10000</v>
      </c>
      <c r="G42" s="117">
        <f>E42+F42</f>
        <v>98650</v>
      </c>
    </row>
    <row r="43" spans="1:7" ht="31.5">
      <c r="A43" s="3">
        <v>3719770</v>
      </c>
      <c r="B43" s="115" t="s">
        <v>511</v>
      </c>
      <c r="C43" s="3" t="s">
        <v>512</v>
      </c>
      <c r="D43" s="3" t="s">
        <v>493</v>
      </c>
      <c r="E43" s="116">
        <v>20000</v>
      </c>
      <c r="F43" s="116"/>
      <c r="G43" s="116">
        <v>20000</v>
      </c>
    </row>
    <row r="44" spans="1:7" ht="31.5">
      <c r="A44" s="3">
        <v>3719770</v>
      </c>
      <c r="B44" s="115" t="s">
        <v>513</v>
      </c>
      <c r="C44" s="3" t="s">
        <v>514</v>
      </c>
      <c r="D44" s="3" t="s">
        <v>493</v>
      </c>
      <c r="E44" s="117">
        <v>500000</v>
      </c>
      <c r="F44" s="117"/>
      <c r="G44" s="117">
        <f>E44</f>
        <v>500000</v>
      </c>
    </row>
    <row r="45" spans="1:7" ht="31.5">
      <c r="A45" s="3">
        <v>3719770</v>
      </c>
      <c r="B45" s="115" t="s">
        <v>592</v>
      </c>
      <c r="C45" s="3" t="s">
        <v>495</v>
      </c>
      <c r="D45" s="3" t="s">
        <v>493</v>
      </c>
      <c r="E45" s="117"/>
      <c r="F45" s="117">
        <v>462527</v>
      </c>
      <c r="G45" s="117">
        <f>E45+F45</f>
        <v>462527</v>
      </c>
    </row>
    <row r="46" spans="1:7" ht="31.5">
      <c r="A46" s="3">
        <v>3719770</v>
      </c>
      <c r="B46" s="115" t="s">
        <v>593</v>
      </c>
      <c r="C46" s="3" t="s">
        <v>495</v>
      </c>
      <c r="D46" s="3" t="s">
        <v>493</v>
      </c>
      <c r="E46" s="117"/>
      <c r="F46" s="117">
        <v>270000</v>
      </c>
      <c r="G46" s="117">
        <f>E46+F46</f>
        <v>270000</v>
      </c>
    </row>
    <row r="47" spans="1:7" ht="31.5">
      <c r="A47" s="3">
        <v>3719771</v>
      </c>
      <c r="B47" s="115" t="s">
        <v>699</v>
      </c>
      <c r="C47" s="3" t="s">
        <v>495</v>
      </c>
      <c r="D47" s="3" t="s">
        <v>493</v>
      </c>
      <c r="E47" s="117"/>
      <c r="F47" s="117">
        <v>214312</v>
      </c>
      <c r="G47" s="117">
        <f>E47+F47</f>
        <v>214312</v>
      </c>
    </row>
    <row r="48" spans="1:7" ht="75">
      <c r="A48" s="3">
        <v>3719800</v>
      </c>
      <c r="B48" s="121" t="s">
        <v>526</v>
      </c>
      <c r="C48" s="66" t="s">
        <v>494</v>
      </c>
      <c r="D48" s="66" t="s">
        <v>493</v>
      </c>
      <c r="E48" s="117"/>
      <c r="F48" s="117">
        <v>46000</v>
      </c>
      <c r="G48" s="117">
        <f>E48+F48</f>
        <v>46000</v>
      </c>
    </row>
    <row r="49" spans="1:7" ht="15.75">
      <c r="A49" s="3"/>
      <c r="B49" s="13" t="s">
        <v>505</v>
      </c>
      <c r="C49" s="13"/>
      <c r="D49" s="13"/>
      <c r="E49" s="114">
        <f>SUM(E40:E48)</f>
        <v>3042461</v>
      </c>
      <c r="F49" s="114">
        <f>SUM(F40:F48)</f>
        <v>1002839</v>
      </c>
      <c r="G49" s="114">
        <f>SUM(G40:G48)</f>
        <v>4045300</v>
      </c>
    </row>
    <row r="50" spans="1:7" ht="15.75">
      <c r="A50" s="132"/>
      <c r="B50" s="31"/>
      <c r="C50" s="31"/>
      <c r="D50" s="31"/>
      <c r="E50" s="133"/>
      <c r="F50" s="133"/>
      <c r="G50" s="133"/>
    </row>
    <row r="51" spans="1:7" ht="15.75">
      <c r="A51" s="6"/>
      <c r="B51" s="6"/>
      <c r="C51" s="118"/>
      <c r="D51" s="118"/>
      <c r="E51" s="6"/>
      <c r="F51" s="6"/>
      <c r="G51" s="6"/>
    </row>
    <row r="52" spans="1:16" ht="15.75">
      <c r="A52" s="28" t="s">
        <v>321</v>
      </c>
      <c r="B52" s="29"/>
      <c r="C52" s="26"/>
      <c r="D52" s="26"/>
      <c r="E52" s="29"/>
      <c r="F52" s="26"/>
      <c r="G52" s="6"/>
      <c r="H52" s="6"/>
      <c r="I52" s="6"/>
      <c r="J52" s="6"/>
      <c r="K52" s="6"/>
      <c r="L52" s="6"/>
      <c r="M52" s="6"/>
      <c r="N52" s="6"/>
      <c r="O52" s="6"/>
      <c r="P52" s="12"/>
    </row>
    <row r="53" spans="1:7" ht="15.75">
      <c r="A53" s="6"/>
      <c r="B53" s="6"/>
      <c r="C53" s="118"/>
      <c r="D53" s="118"/>
      <c r="E53" s="6"/>
      <c r="F53" s="6"/>
      <c r="G53" s="6"/>
    </row>
    <row r="54" spans="1:7" ht="34.5" customHeight="1">
      <c r="A54" s="196" t="s">
        <v>515</v>
      </c>
      <c r="B54" s="196"/>
      <c r="C54" s="196"/>
      <c r="D54" s="196"/>
      <c r="E54" s="196"/>
      <c r="F54" s="196"/>
      <c r="G54" s="6"/>
    </row>
    <row r="55" spans="1:7" ht="15.75">
      <c r="A55" s="6"/>
      <c r="B55" s="6"/>
      <c r="C55" s="6"/>
      <c r="D55" s="6"/>
      <c r="E55" s="6"/>
      <c r="F55" s="6"/>
      <c r="G55" s="6"/>
    </row>
    <row r="56" spans="1:7" ht="15.75">
      <c r="A56" s="10" t="s">
        <v>516</v>
      </c>
      <c r="B56" s="6"/>
      <c r="C56" s="6"/>
      <c r="D56" s="6"/>
      <c r="E56" s="6"/>
      <c r="F56" s="6"/>
      <c r="G56" s="6"/>
    </row>
  </sheetData>
  <sheetProtection/>
  <mergeCells count="8">
    <mergeCell ref="A39:G39"/>
    <mergeCell ref="A54:F54"/>
    <mergeCell ref="A6:F7"/>
    <mergeCell ref="A9:A10"/>
    <mergeCell ref="B9:B10"/>
    <mergeCell ref="C9:D9"/>
    <mergeCell ref="G9:G10"/>
    <mergeCell ref="A12:G12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5"/>
  <sheetViews>
    <sheetView view="pageBreakPreview" zoomScale="55" zoomScaleNormal="55" zoomScaleSheetLayoutView="55" zoomScalePageLayoutView="0" workbookViewId="0" topLeftCell="C1">
      <pane ySplit="11" topLeftCell="A126" activePane="bottomLeft" state="frozen"/>
      <selection pane="topLeft" activeCell="A1" sqref="A1"/>
      <selection pane="bottomLeft" activeCell="H5" sqref="H5"/>
    </sheetView>
  </sheetViews>
  <sheetFormatPr defaultColWidth="9.00390625" defaultRowHeight="12.75"/>
  <cols>
    <col min="1" max="1" width="25.75390625" style="2" customWidth="1"/>
    <col min="2" max="2" width="26.375" style="2" customWidth="1"/>
    <col min="3" max="3" width="39.25390625" style="2" customWidth="1"/>
    <col min="4" max="4" width="57.75390625" style="2" customWidth="1"/>
    <col min="5" max="5" width="113.875" style="2" customWidth="1"/>
    <col min="6" max="6" width="18.00390625" style="2" customWidth="1"/>
    <col min="7" max="7" width="18.75390625" style="2" customWidth="1"/>
    <col min="8" max="8" width="27.25390625" style="2" customWidth="1"/>
    <col min="9" max="9" width="24.25390625" style="2" customWidth="1"/>
    <col min="10" max="16384" width="9.125" style="2" customWidth="1"/>
  </cols>
  <sheetData>
    <row r="2" spans="5:8" ht="18.75">
      <c r="E2" s="98"/>
      <c r="F2" s="98"/>
      <c r="H2" s="98" t="s">
        <v>152</v>
      </c>
    </row>
    <row r="3" spans="5:8" ht="18.75">
      <c r="E3" s="98"/>
      <c r="F3" s="98"/>
      <c r="H3" s="98" t="s">
        <v>8</v>
      </c>
    </row>
    <row r="4" spans="5:8" ht="18.75">
      <c r="E4" s="98"/>
      <c r="F4" s="98"/>
      <c r="H4" s="98" t="s">
        <v>323</v>
      </c>
    </row>
    <row r="5" spans="5:8" ht="18.75">
      <c r="E5" s="98"/>
      <c r="F5" s="98"/>
      <c r="H5" s="98" t="s">
        <v>729</v>
      </c>
    </row>
    <row r="6" ht="18.75">
      <c r="E6" s="98"/>
    </row>
    <row r="7" spans="1:6" ht="14.25" customHeight="1">
      <c r="A7" s="4"/>
      <c r="B7" s="4"/>
      <c r="C7" s="4"/>
      <c r="D7" s="4"/>
      <c r="E7" s="4"/>
      <c r="F7" s="4"/>
    </row>
    <row r="8" spans="1:9" ht="33.75" customHeight="1">
      <c r="A8" s="231" t="s">
        <v>333</v>
      </c>
      <c r="B8" s="231"/>
      <c r="C8" s="231"/>
      <c r="D8" s="231"/>
      <c r="E8" s="231"/>
      <c r="F8" s="231"/>
      <c r="G8" s="231"/>
      <c r="H8" s="231"/>
      <c r="I8" s="231"/>
    </row>
    <row r="9" spans="3:6" ht="33.75" customHeight="1">
      <c r="C9" s="99"/>
      <c r="D9" s="99"/>
      <c r="E9" s="100"/>
      <c r="F9" s="100"/>
    </row>
    <row r="10" spans="1:9" s="8" customFormat="1" ht="113.25" customHeight="1">
      <c r="A10" s="53" t="s">
        <v>335</v>
      </c>
      <c r="B10" s="53" t="s">
        <v>336</v>
      </c>
      <c r="C10" s="53" t="s">
        <v>337</v>
      </c>
      <c r="D10" s="53" t="s">
        <v>338</v>
      </c>
      <c r="E10" s="53" t="s">
        <v>339</v>
      </c>
      <c r="F10" s="53" t="s">
        <v>340</v>
      </c>
      <c r="G10" s="53" t="s">
        <v>341</v>
      </c>
      <c r="H10" s="53" t="s">
        <v>342</v>
      </c>
      <c r="I10" s="53" t="s">
        <v>343</v>
      </c>
    </row>
    <row r="11" spans="1:9" s="8" customFormat="1" ht="33.75" customHeight="1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>
        <v>9</v>
      </c>
    </row>
    <row r="12" spans="1:9" s="8" customFormat="1" ht="33.75" customHeight="1">
      <c r="A12" s="55" t="s">
        <v>157</v>
      </c>
      <c r="B12" s="56"/>
      <c r="C12" s="57"/>
      <c r="D12" s="58" t="s">
        <v>482</v>
      </c>
      <c r="E12" s="59"/>
      <c r="F12" s="60"/>
      <c r="G12" s="60"/>
      <c r="H12" s="60">
        <f>H22+H13+H21</f>
        <v>1342500</v>
      </c>
      <c r="I12" s="56"/>
    </row>
    <row r="13" spans="1:9" ht="33.75" customHeight="1">
      <c r="A13" s="222" t="s">
        <v>158</v>
      </c>
      <c r="B13" s="225" t="s">
        <v>77</v>
      </c>
      <c r="C13" s="228" t="s">
        <v>58</v>
      </c>
      <c r="D13" s="228" t="s">
        <v>78</v>
      </c>
      <c r="E13" s="61"/>
      <c r="F13" s="62"/>
      <c r="G13" s="62"/>
      <c r="H13" s="62">
        <f>SUM(H14:H20)</f>
        <v>1280000</v>
      </c>
      <c r="I13" s="54"/>
    </row>
    <row r="14" spans="1:9" ht="33.75" customHeight="1">
      <c r="A14" s="223"/>
      <c r="B14" s="226"/>
      <c r="C14" s="229"/>
      <c r="D14" s="229"/>
      <c r="E14" s="63" t="s">
        <v>344</v>
      </c>
      <c r="F14" s="64"/>
      <c r="G14" s="64"/>
      <c r="H14" s="64">
        <v>147000</v>
      </c>
      <c r="I14" s="54"/>
    </row>
    <row r="15" spans="1:9" ht="33.75" customHeight="1">
      <c r="A15" s="223"/>
      <c r="B15" s="226"/>
      <c r="C15" s="229"/>
      <c r="D15" s="229"/>
      <c r="E15" s="63" t="s">
        <v>154</v>
      </c>
      <c r="F15" s="64"/>
      <c r="G15" s="64"/>
      <c r="H15" s="64">
        <v>600000</v>
      </c>
      <c r="I15" s="54"/>
    </row>
    <row r="16" spans="1:9" ht="33.75" customHeight="1">
      <c r="A16" s="223"/>
      <c r="B16" s="226"/>
      <c r="C16" s="229"/>
      <c r="D16" s="229"/>
      <c r="E16" s="63" t="s">
        <v>596</v>
      </c>
      <c r="F16" s="64"/>
      <c r="G16" s="64"/>
      <c r="H16" s="64">
        <f>42700+16300</f>
        <v>59000</v>
      </c>
      <c r="I16" s="54"/>
    </row>
    <row r="17" spans="1:9" ht="33.75" customHeight="1">
      <c r="A17" s="223"/>
      <c r="B17" s="226"/>
      <c r="C17" s="229"/>
      <c r="D17" s="229"/>
      <c r="E17" s="63" t="s">
        <v>598</v>
      </c>
      <c r="F17" s="64"/>
      <c r="G17" s="64"/>
      <c r="H17" s="64">
        <v>24000</v>
      </c>
      <c r="I17" s="54"/>
    </row>
    <row r="18" spans="1:9" ht="33.75" customHeight="1">
      <c r="A18" s="223"/>
      <c r="B18" s="226"/>
      <c r="C18" s="229"/>
      <c r="D18" s="229"/>
      <c r="E18" s="63" t="s">
        <v>597</v>
      </c>
      <c r="F18" s="64"/>
      <c r="G18" s="64"/>
      <c r="H18" s="64">
        <v>100000</v>
      </c>
      <c r="I18" s="54"/>
    </row>
    <row r="19" spans="1:9" ht="87.75" customHeight="1">
      <c r="A19" s="223"/>
      <c r="B19" s="226"/>
      <c r="C19" s="229"/>
      <c r="D19" s="229"/>
      <c r="E19" s="63" t="s">
        <v>391</v>
      </c>
      <c r="F19" s="64"/>
      <c r="G19" s="64"/>
      <c r="H19" s="64">
        <v>200000</v>
      </c>
      <c r="I19" s="54"/>
    </row>
    <row r="20" spans="1:9" ht="33.75" customHeight="1">
      <c r="A20" s="224"/>
      <c r="B20" s="227"/>
      <c r="C20" s="230"/>
      <c r="D20" s="230"/>
      <c r="E20" s="63" t="s">
        <v>311</v>
      </c>
      <c r="F20" s="64"/>
      <c r="G20" s="64"/>
      <c r="H20" s="64">
        <v>150000</v>
      </c>
      <c r="I20" s="54"/>
    </row>
    <row r="21" spans="1:9" ht="117.75" customHeight="1">
      <c r="A21" s="134">
        <v>116020</v>
      </c>
      <c r="B21" s="134" t="s">
        <v>138</v>
      </c>
      <c r="C21" s="135" t="s">
        <v>10</v>
      </c>
      <c r="D21" s="135" t="s">
        <v>139</v>
      </c>
      <c r="E21" s="63" t="s">
        <v>325</v>
      </c>
      <c r="F21" s="64"/>
      <c r="G21" s="64"/>
      <c r="H21" s="64">
        <f>43000-30000</f>
        <v>13000</v>
      </c>
      <c r="I21" s="54"/>
    </row>
    <row r="22" spans="1:9" ht="47.25" customHeight="1">
      <c r="A22" s="65" t="s">
        <v>159</v>
      </c>
      <c r="B22" s="123" t="s">
        <v>79</v>
      </c>
      <c r="C22" s="124" t="s">
        <v>59</v>
      </c>
      <c r="D22" s="124" t="s">
        <v>80</v>
      </c>
      <c r="E22" s="66" t="s">
        <v>9</v>
      </c>
      <c r="F22" s="67"/>
      <c r="G22" s="67"/>
      <c r="H22" s="67">
        <v>49500</v>
      </c>
      <c r="I22" s="54"/>
    </row>
    <row r="23" spans="1:9" ht="33.75" customHeight="1">
      <c r="A23" s="55" t="s">
        <v>161</v>
      </c>
      <c r="B23" s="123"/>
      <c r="C23" s="124"/>
      <c r="D23" s="68" t="s">
        <v>31</v>
      </c>
      <c r="E23" s="66"/>
      <c r="F23" s="60"/>
      <c r="G23" s="60"/>
      <c r="H23" s="69">
        <f>H25+H31+H65+H72+H24+H69+H68+H61+H64</f>
        <v>7485331</v>
      </c>
      <c r="I23" s="54"/>
    </row>
    <row r="24" spans="1:9" ht="69.75" customHeight="1">
      <c r="A24" s="123" t="s">
        <v>162</v>
      </c>
      <c r="B24" s="123" t="s">
        <v>81</v>
      </c>
      <c r="C24" s="124" t="s">
        <v>58</v>
      </c>
      <c r="D24" s="124" t="s">
        <v>82</v>
      </c>
      <c r="E24" s="66" t="s">
        <v>392</v>
      </c>
      <c r="F24" s="60"/>
      <c r="G24" s="60"/>
      <c r="H24" s="69">
        <v>7000</v>
      </c>
      <c r="I24" s="54"/>
    </row>
    <row r="25" spans="1:9" ht="33.75" customHeight="1">
      <c r="A25" s="225" t="s">
        <v>163</v>
      </c>
      <c r="B25" s="225" t="s">
        <v>29</v>
      </c>
      <c r="C25" s="228" t="s">
        <v>60</v>
      </c>
      <c r="D25" s="228" t="s">
        <v>83</v>
      </c>
      <c r="E25" s="66"/>
      <c r="F25" s="70"/>
      <c r="G25" s="70"/>
      <c r="H25" s="70">
        <f>SUM(H26:H30)</f>
        <v>571790</v>
      </c>
      <c r="I25" s="54"/>
    </row>
    <row r="26" spans="1:9" ht="33.75" customHeight="1">
      <c r="A26" s="226"/>
      <c r="B26" s="226"/>
      <c r="C26" s="229"/>
      <c r="D26" s="229"/>
      <c r="E26" s="66" t="s">
        <v>327</v>
      </c>
      <c r="F26" s="67"/>
      <c r="G26" s="67"/>
      <c r="H26" s="67">
        <f>213000-856</f>
        <v>212144</v>
      </c>
      <c r="I26" s="54"/>
    </row>
    <row r="27" spans="1:9" ht="71.25" customHeight="1">
      <c r="A27" s="226"/>
      <c r="B27" s="226"/>
      <c r="C27" s="229"/>
      <c r="D27" s="229"/>
      <c r="E27" s="66" t="s">
        <v>393</v>
      </c>
      <c r="F27" s="67"/>
      <c r="G27" s="67"/>
      <c r="H27" s="67">
        <v>150000</v>
      </c>
      <c r="I27" s="54"/>
    </row>
    <row r="28" spans="1:9" ht="71.25" customHeight="1">
      <c r="A28" s="226"/>
      <c r="B28" s="226"/>
      <c r="C28" s="229"/>
      <c r="D28" s="229"/>
      <c r="E28" s="66" t="s">
        <v>522</v>
      </c>
      <c r="F28" s="67"/>
      <c r="G28" s="67"/>
      <c r="H28" s="67">
        <v>11600</v>
      </c>
      <c r="I28" s="54"/>
    </row>
    <row r="29" spans="1:9" ht="71.25" customHeight="1">
      <c r="A29" s="226"/>
      <c r="B29" s="226"/>
      <c r="C29" s="229"/>
      <c r="D29" s="229"/>
      <c r="E29" s="66" t="s">
        <v>624</v>
      </c>
      <c r="F29" s="67"/>
      <c r="G29" s="67"/>
      <c r="H29" s="67">
        <f>18000-6202</f>
        <v>11798</v>
      </c>
      <c r="I29" s="54"/>
    </row>
    <row r="30" spans="1:9" ht="33.75" customHeight="1">
      <c r="A30" s="227"/>
      <c r="B30" s="227"/>
      <c r="C30" s="230"/>
      <c r="D30" s="230"/>
      <c r="E30" s="66" t="s">
        <v>326</v>
      </c>
      <c r="F30" s="67"/>
      <c r="G30" s="67"/>
      <c r="H30" s="67">
        <f>187000-752</f>
        <v>186248</v>
      </c>
      <c r="I30" s="54"/>
    </row>
    <row r="31" spans="1:9" ht="33.75" customHeight="1">
      <c r="A31" s="225" t="s">
        <v>164</v>
      </c>
      <c r="B31" s="225" t="s">
        <v>30</v>
      </c>
      <c r="C31" s="228" t="s">
        <v>61</v>
      </c>
      <c r="D31" s="228" t="s">
        <v>165</v>
      </c>
      <c r="E31" s="66"/>
      <c r="F31" s="70"/>
      <c r="G31" s="70"/>
      <c r="H31" s="70">
        <f>SUM(H32:H60)</f>
        <v>4875383</v>
      </c>
      <c r="I31" s="54"/>
    </row>
    <row r="32" spans="1:9" ht="33.75" customHeight="1">
      <c r="A32" s="226"/>
      <c r="B32" s="226"/>
      <c r="C32" s="229"/>
      <c r="D32" s="229"/>
      <c r="E32" s="66" t="s">
        <v>328</v>
      </c>
      <c r="F32" s="67"/>
      <c r="G32" s="67"/>
      <c r="H32" s="67">
        <v>86370</v>
      </c>
      <c r="I32" s="54"/>
    </row>
    <row r="33" spans="1:9" ht="78.75" customHeight="1">
      <c r="A33" s="226"/>
      <c r="B33" s="226"/>
      <c r="C33" s="229"/>
      <c r="D33" s="229"/>
      <c r="E33" s="40" t="s">
        <v>387</v>
      </c>
      <c r="F33" s="41"/>
      <c r="G33" s="67"/>
      <c r="H33" s="67">
        <v>307170</v>
      </c>
      <c r="I33" s="54"/>
    </row>
    <row r="34" spans="1:9" ht="78.75" customHeight="1">
      <c r="A34" s="226"/>
      <c r="B34" s="226"/>
      <c r="C34" s="229"/>
      <c r="D34" s="229"/>
      <c r="E34" s="40" t="s">
        <v>600</v>
      </c>
      <c r="F34" s="41"/>
      <c r="G34" s="67"/>
      <c r="H34" s="67">
        <v>245390</v>
      </c>
      <c r="I34" s="54"/>
    </row>
    <row r="35" spans="1:9" ht="78.75" customHeight="1">
      <c r="A35" s="226"/>
      <c r="B35" s="226"/>
      <c r="C35" s="229"/>
      <c r="D35" s="229"/>
      <c r="E35" s="40" t="s">
        <v>601</v>
      </c>
      <c r="F35" s="41"/>
      <c r="G35" s="67"/>
      <c r="H35" s="67">
        <v>450420</v>
      </c>
      <c r="I35" s="54"/>
    </row>
    <row r="36" spans="1:9" ht="78.75" customHeight="1">
      <c r="A36" s="226"/>
      <c r="B36" s="226"/>
      <c r="C36" s="229"/>
      <c r="D36" s="229"/>
      <c r="E36" s="40" t="s">
        <v>602</v>
      </c>
      <c r="F36" s="41"/>
      <c r="G36" s="67"/>
      <c r="H36" s="67">
        <v>228230</v>
      </c>
      <c r="I36" s="54"/>
    </row>
    <row r="37" spans="1:9" ht="78.75" customHeight="1">
      <c r="A37" s="226"/>
      <c r="B37" s="226"/>
      <c r="C37" s="229"/>
      <c r="D37" s="229"/>
      <c r="E37" s="40" t="s">
        <v>580</v>
      </c>
      <c r="F37" s="41"/>
      <c r="G37" s="67"/>
      <c r="H37" s="67">
        <f>490210-154601</f>
        <v>335609</v>
      </c>
      <c r="I37" s="54"/>
    </row>
    <row r="38" spans="1:9" ht="78.75" customHeight="1">
      <c r="A38" s="226"/>
      <c r="B38" s="226"/>
      <c r="C38" s="229"/>
      <c r="D38" s="229"/>
      <c r="E38" s="40" t="s">
        <v>585</v>
      </c>
      <c r="F38" s="71"/>
      <c r="G38" s="67"/>
      <c r="H38" s="71">
        <v>112975</v>
      </c>
      <c r="I38" s="54"/>
    </row>
    <row r="39" spans="1:9" ht="78.75" customHeight="1">
      <c r="A39" s="226"/>
      <c r="B39" s="226"/>
      <c r="C39" s="229"/>
      <c r="D39" s="229"/>
      <c r="E39" s="139" t="s">
        <v>586</v>
      </c>
      <c r="F39" s="41"/>
      <c r="G39" s="67"/>
      <c r="H39" s="41">
        <v>146630</v>
      </c>
      <c r="I39" s="54"/>
    </row>
    <row r="40" spans="1:9" ht="78.75" customHeight="1">
      <c r="A40" s="226"/>
      <c r="B40" s="226"/>
      <c r="C40" s="229"/>
      <c r="D40" s="229"/>
      <c r="E40" s="66" t="s">
        <v>587</v>
      </c>
      <c r="F40" s="41"/>
      <c r="G40" s="67"/>
      <c r="H40" s="41">
        <v>17610</v>
      </c>
      <c r="I40" s="54"/>
    </row>
    <row r="41" spans="1:9" ht="78.75" customHeight="1">
      <c r="A41" s="226"/>
      <c r="B41" s="226"/>
      <c r="C41" s="229"/>
      <c r="D41" s="229"/>
      <c r="E41" s="66" t="s">
        <v>588</v>
      </c>
      <c r="F41" s="41"/>
      <c r="G41" s="67"/>
      <c r="H41" s="41">
        <v>160000</v>
      </c>
      <c r="I41" s="54"/>
    </row>
    <row r="42" spans="1:9" ht="78.75" customHeight="1">
      <c r="A42" s="226"/>
      <c r="B42" s="226"/>
      <c r="C42" s="229"/>
      <c r="D42" s="229"/>
      <c r="E42" s="66" t="s">
        <v>626</v>
      </c>
      <c r="F42" s="41"/>
      <c r="G42" s="67"/>
      <c r="H42" s="41">
        <v>12000</v>
      </c>
      <c r="I42" s="54"/>
    </row>
    <row r="43" spans="1:9" ht="78.75" customHeight="1">
      <c r="A43" s="226"/>
      <c r="B43" s="226"/>
      <c r="C43" s="229"/>
      <c r="D43" s="229"/>
      <c r="E43" s="66" t="s">
        <v>627</v>
      </c>
      <c r="F43" s="41"/>
      <c r="G43" s="67"/>
      <c r="H43" s="41">
        <f>155445-17997</f>
        <v>137448</v>
      </c>
      <c r="I43" s="54"/>
    </row>
    <row r="44" spans="1:9" ht="78.75" customHeight="1">
      <c r="A44" s="226"/>
      <c r="B44" s="226"/>
      <c r="C44" s="229"/>
      <c r="D44" s="229"/>
      <c r="E44" s="66" t="s">
        <v>628</v>
      </c>
      <c r="F44" s="41"/>
      <c r="G44" s="67"/>
      <c r="H44" s="41">
        <v>58569</v>
      </c>
      <c r="I44" s="54"/>
    </row>
    <row r="45" spans="1:9" ht="78.75" customHeight="1">
      <c r="A45" s="226"/>
      <c r="B45" s="226"/>
      <c r="C45" s="229"/>
      <c r="D45" s="229"/>
      <c r="E45" s="66" t="s">
        <v>714</v>
      </c>
      <c r="F45" s="41"/>
      <c r="G45" s="67"/>
      <c r="H45" s="41">
        <v>65000</v>
      </c>
      <c r="I45" s="54"/>
    </row>
    <row r="46" spans="1:9" ht="78.75" customHeight="1">
      <c r="A46" s="226"/>
      <c r="B46" s="226"/>
      <c r="C46" s="229"/>
      <c r="D46" s="229"/>
      <c r="E46" s="66" t="s">
        <v>631</v>
      </c>
      <c r="F46" s="41"/>
      <c r="G46" s="67"/>
      <c r="H46" s="41">
        <v>18000</v>
      </c>
      <c r="I46" s="54"/>
    </row>
    <row r="47" spans="1:9" ht="78.75" customHeight="1">
      <c r="A47" s="226"/>
      <c r="B47" s="226"/>
      <c r="C47" s="229"/>
      <c r="D47" s="229"/>
      <c r="E47" s="66" t="s">
        <v>720</v>
      </c>
      <c r="F47" s="41"/>
      <c r="G47" s="67"/>
      <c r="H47" s="41">
        <v>15000</v>
      </c>
      <c r="I47" s="54"/>
    </row>
    <row r="48" spans="1:9" ht="78.75" customHeight="1">
      <c r="A48" s="226"/>
      <c r="B48" s="226"/>
      <c r="C48" s="229"/>
      <c r="D48" s="229"/>
      <c r="E48" s="66" t="s">
        <v>632</v>
      </c>
      <c r="F48" s="41"/>
      <c r="G48" s="67"/>
      <c r="H48" s="41">
        <v>10000</v>
      </c>
      <c r="I48" s="54"/>
    </row>
    <row r="49" spans="1:9" ht="105.75" customHeight="1">
      <c r="A49" s="226"/>
      <c r="B49" s="226"/>
      <c r="C49" s="229"/>
      <c r="D49" s="229"/>
      <c r="E49" s="66" t="s">
        <v>369</v>
      </c>
      <c r="F49" s="71"/>
      <c r="G49" s="67"/>
      <c r="H49" s="67">
        <v>200000</v>
      </c>
      <c r="I49" s="54"/>
    </row>
    <row r="50" spans="1:9" ht="105.75" customHeight="1">
      <c r="A50" s="226"/>
      <c r="B50" s="226"/>
      <c r="C50" s="229"/>
      <c r="D50" s="229"/>
      <c r="E50" s="40" t="s">
        <v>370</v>
      </c>
      <c r="F50" s="67"/>
      <c r="G50" s="67"/>
      <c r="H50" s="67">
        <v>200000</v>
      </c>
      <c r="I50" s="54"/>
    </row>
    <row r="51" spans="1:9" ht="105.75" customHeight="1">
      <c r="A51" s="226"/>
      <c r="B51" s="226"/>
      <c r="C51" s="229"/>
      <c r="D51" s="229"/>
      <c r="E51" s="40" t="s">
        <v>394</v>
      </c>
      <c r="F51" s="71"/>
      <c r="G51" s="67"/>
      <c r="H51" s="67">
        <v>50000</v>
      </c>
      <c r="I51" s="54"/>
    </row>
    <row r="52" spans="1:9" ht="105.75" customHeight="1">
      <c r="A52" s="226"/>
      <c r="B52" s="226"/>
      <c r="C52" s="229"/>
      <c r="D52" s="229"/>
      <c r="E52" s="72" t="s">
        <v>701</v>
      </c>
      <c r="F52" s="67"/>
      <c r="G52" s="67"/>
      <c r="H52" s="67">
        <f>325000+660100-10000</f>
        <v>975100</v>
      </c>
      <c r="I52" s="54"/>
    </row>
    <row r="53" spans="1:9" ht="105.75" customHeight="1">
      <c r="A53" s="226"/>
      <c r="B53" s="226"/>
      <c r="C53" s="229"/>
      <c r="D53" s="229"/>
      <c r="E53" s="187" t="s">
        <v>715</v>
      </c>
      <c r="F53" s="67"/>
      <c r="G53" s="67"/>
      <c r="H53" s="67">
        <v>10000</v>
      </c>
      <c r="I53" s="54"/>
    </row>
    <row r="54" spans="1:9" ht="105.75" customHeight="1">
      <c r="A54" s="226"/>
      <c r="B54" s="226"/>
      <c r="C54" s="229"/>
      <c r="D54" s="229"/>
      <c r="E54" s="40" t="s">
        <v>395</v>
      </c>
      <c r="F54" s="71"/>
      <c r="G54" s="67"/>
      <c r="H54" s="67">
        <f>50000+106000</f>
        <v>156000</v>
      </c>
      <c r="I54" s="54"/>
    </row>
    <row r="55" spans="1:9" ht="105.75" customHeight="1">
      <c r="A55" s="226"/>
      <c r="B55" s="226"/>
      <c r="C55" s="229"/>
      <c r="D55" s="229"/>
      <c r="E55" s="40" t="s">
        <v>398</v>
      </c>
      <c r="F55" s="71"/>
      <c r="G55" s="67"/>
      <c r="H55" s="67">
        <f>300000-22765-18114</f>
        <v>259121</v>
      </c>
      <c r="I55" s="54"/>
    </row>
    <row r="56" spans="1:9" ht="18.75">
      <c r="A56" s="226"/>
      <c r="B56" s="226"/>
      <c r="C56" s="229"/>
      <c r="D56" s="229"/>
      <c r="E56" s="40" t="s">
        <v>524</v>
      </c>
      <c r="F56" s="71"/>
      <c r="G56" s="67"/>
      <c r="H56" s="67">
        <v>80000</v>
      </c>
      <c r="I56" s="54"/>
    </row>
    <row r="57" spans="1:9" ht="37.5">
      <c r="A57" s="226"/>
      <c r="B57" s="226"/>
      <c r="C57" s="229"/>
      <c r="D57" s="229"/>
      <c r="E57" s="40" t="s">
        <v>575</v>
      </c>
      <c r="F57" s="71"/>
      <c r="G57" s="67"/>
      <c r="H57" s="67">
        <f>57401-20906</f>
        <v>36495</v>
      </c>
      <c r="I57" s="54"/>
    </row>
    <row r="58" spans="1:9" ht="18.75">
      <c r="A58" s="226"/>
      <c r="B58" s="226"/>
      <c r="C58" s="229"/>
      <c r="D58" s="229"/>
      <c r="E58" s="40" t="s">
        <v>716</v>
      </c>
      <c r="F58" s="71"/>
      <c r="G58" s="67"/>
      <c r="H58" s="67">
        <v>150000</v>
      </c>
      <c r="I58" s="54"/>
    </row>
    <row r="59" spans="1:9" ht="18.75">
      <c r="A59" s="226"/>
      <c r="B59" s="226"/>
      <c r="C59" s="229"/>
      <c r="D59" s="229"/>
      <c r="E59" s="40" t="s">
        <v>717</v>
      </c>
      <c r="F59" s="71"/>
      <c r="G59" s="67"/>
      <c r="H59" s="67">
        <v>60000</v>
      </c>
      <c r="I59" s="54"/>
    </row>
    <row r="60" spans="1:9" ht="37.5">
      <c r="A60" s="227"/>
      <c r="B60" s="227"/>
      <c r="C60" s="230"/>
      <c r="D60" s="230"/>
      <c r="E60" s="40" t="s">
        <v>396</v>
      </c>
      <c r="F60" s="67"/>
      <c r="G60" s="67"/>
      <c r="H60" s="67">
        <f>292599-353</f>
        <v>292246</v>
      </c>
      <c r="I60" s="54"/>
    </row>
    <row r="61" spans="1:9" ht="18.75">
      <c r="A61" s="225" t="s">
        <v>166</v>
      </c>
      <c r="B61" s="225" t="s">
        <v>13</v>
      </c>
      <c r="C61" s="228" t="s">
        <v>62</v>
      </c>
      <c r="D61" s="228" t="s">
        <v>84</v>
      </c>
      <c r="E61" s="40"/>
      <c r="F61" s="67"/>
      <c r="G61" s="67"/>
      <c r="H61" s="70">
        <f>H62+H63</f>
        <v>330000</v>
      </c>
      <c r="I61" s="54"/>
    </row>
    <row r="62" spans="1:9" ht="37.5">
      <c r="A62" s="226"/>
      <c r="B62" s="226"/>
      <c r="C62" s="229"/>
      <c r="D62" s="229"/>
      <c r="E62" s="40" t="s">
        <v>722</v>
      </c>
      <c r="F62" s="67"/>
      <c r="G62" s="67"/>
      <c r="H62" s="67">
        <v>60000</v>
      </c>
      <c r="I62" s="54"/>
    </row>
    <row r="63" spans="1:9" ht="61.5" customHeight="1">
      <c r="A63" s="227"/>
      <c r="B63" s="227"/>
      <c r="C63" s="230"/>
      <c r="D63" s="230"/>
      <c r="E63" s="40" t="s">
        <v>529</v>
      </c>
      <c r="F63" s="67"/>
      <c r="G63" s="67"/>
      <c r="H63" s="67">
        <v>270000</v>
      </c>
      <c r="I63" s="54"/>
    </row>
    <row r="64" spans="1:9" ht="61.5" customHeight="1">
      <c r="A64" s="43" t="s">
        <v>169</v>
      </c>
      <c r="B64" s="43" t="s">
        <v>170</v>
      </c>
      <c r="C64" s="44" t="s">
        <v>26</v>
      </c>
      <c r="D64" s="44" t="s">
        <v>171</v>
      </c>
      <c r="E64" s="40" t="s">
        <v>590</v>
      </c>
      <c r="F64" s="67"/>
      <c r="G64" s="67"/>
      <c r="H64" s="67">
        <v>37000</v>
      </c>
      <c r="I64" s="54"/>
    </row>
    <row r="65" spans="1:9" ht="61.5" customHeight="1">
      <c r="A65" s="225" t="s">
        <v>168</v>
      </c>
      <c r="B65" s="225" t="s">
        <v>38</v>
      </c>
      <c r="C65" s="228" t="s">
        <v>26</v>
      </c>
      <c r="D65" s="228" t="s">
        <v>87</v>
      </c>
      <c r="E65" s="40"/>
      <c r="F65" s="67"/>
      <c r="G65" s="67"/>
      <c r="H65" s="60">
        <f>H66+H67</f>
        <v>244270</v>
      </c>
      <c r="I65" s="54"/>
    </row>
    <row r="66" spans="1:9" ht="61.5" customHeight="1">
      <c r="A66" s="226"/>
      <c r="B66" s="226"/>
      <c r="C66" s="229"/>
      <c r="D66" s="229"/>
      <c r="E66" s="40" t="s">
        <v>629</v>
      </c>
      <c r="F66" s="67"/>
      <c r="G66" s="67"/>
      <c r="H66" s="67">
        <v>150000</v>
      </c>
      <c r="I66" s="54"/>
    </row>
    <row r="67" spans="1:9" ht="68.25" customHeight="1">
      <c r="A67" s="227"/>
      <c r="B67" s="227"/>
      <c r="C67" s="230"/>
      <c r="D67" s="230"/>
      <c r="E67" s="66" t="s">
        <v>329</v>
      </c>
      <c r="F67" s="67"/>
      <c r="G67" s="67"/>
      <c r="H67" s="67">
        <f>100000-5730</f>
        <v>94270</v>
      </c>
      <c r="I67" s="54"/>
    </row>
    <row r="68" spans="1:9" ht="68.25" customHeight="1">
      <c r="A68" s="123" t="s">
        <v>565</v>
      </c>
      <c r="B68" s="123" t="s">
        <v>566</v>
      </c>
      <c r="C68" s="124" t="s">
        <v>26</v>
      </c>
      <c r="D68" s="124" t="s">
        <v>567</v>
      </c>
      <c r="E68" s="66" t="s">
        <v>523</v>
      </c>
      <c r="F68" s="67"/>
      <c r="G68" s="67"/>
      <c r="H68" s="67">
        <v>7220</v>
      </c>
      <c r="I68" s="54"/>
    </row>
    <row r="69" spans="1:9" ht="68.25" customHeight="1">
      <c r="A69" s="225" t="s">
        <v>470</v>
      </c>
      <c r="B69" s="225" t="s">
        <v>471</v>
      </c>
      <c r="C69" s="228" t="s">
        <v>59</v>
      </c>
      <c r="D69" s="228" t="s">
        <v>589</v>
      </c>
      <c r="E69" s="66"/>
      <c r="F69" s="67"/>
      <c r="G69" s="67"/>
      <c r="H69" s="70">
        <f>H70+H71</f>
        <v>717355</v>
      </c>
      <c r="I69" s="54"/>
    </row>
    <row r="70" spans="1:9" ht="85.5" customHeight="1">
      <c r="A70" s="226"/>
      <c r="B70" s="226"/>
      <c r="C70" s="229"/>
      <c r="D70" s="229"/>
      <c r="E70" s="72" t="s">
        <v>399</v>
      </c>
      <c r="F70" s="67"/>
      <c r="G70" s="67"/>
      <c r="H70" s="67">
        <f>150000+145355</f>
        <v>295355</v>
      </c>
      <c r="I70" s="54"/>
    </row>
    <row r="71" spans="1:9" ht="87" customHeight="1">
      <c r="A71" s="226"/>
      <c r="B71" s="226"/>
      <c r="C71" s="229"/>
      <c r="D71" s="229"/>
      <c r="E71" s="72" t="s">
        <v>400</v>
      </c>
      <c r="F71" s="67"/>
      <c r="G71" s="67"/>
      <c r="H71" s="67">
        <f>215000+207000</f>
        <v>422000</v>
      </c>
      <c r="I71" s="54"/>
    </row>
    <row r="72" spans="1:9" ht="95.25" customHeight="1">
      <c r="A72" s="73" t="s">
        <v>351</v>
      </c>
      <c r="B72" s="47">
        <v>7361</v>
      </c>
      <c r="C72" s="73" t="s">
        <v>118</v>
      </c>
      <c r="D72" s="66" t="s">
        <v>197</v>
      </c>
      <c r="E72" s="66" t="s">
        <v>352</v>
      </c>
      <c r="F72" s="67"/>
      <c r="G72" s="67"/>
      <c r="H72" s="67">
        <f>242862+452451</f>
        <v>695313</v>
      </c>
      <c r="I72" s="54"/>
    </row>
    <row r="73" spans="1:9" ht="68.25" customHeight="1">
      <c r="A73" s="55" t="s">
        <v>176</v>
      </c>
      <c r="B73" s="46"/>
      <c r="C73" s="46"/>
      <c r="D73" s="68" t="s">
        <v>27</v>
      </c>
      <c r="E73" s="59"/>
      <c r="F73" s="67"/>
      <c r="G73" s="67"/>
      <c r="H73" s="60">
        <f>H74+H89+H90</f>
        <v>10131068</v>
      </c>
      <c r="I73" s="54"/>
    </row>
    <row r="74" spans="1:9" ht="68.25" customHeight="1">
      <c r="A74" s="225" t="s">
        <v>179</v>
      </c>
      <c r="B74" s="225" t="s">
        <v>39</v>
      </c>
      <c r="C74" s="228" t="s">
        <v>65</v>
      </c>
      <c r="D74" s="228" t="s">
        <v>88</v>
      </c>
      <c r="E74" s="59"/>
      <c r="F74" s="67"/>
      <c r="G74" s="67"/>
      <c r="H74" s="74">
        <f>SUM(H75:H88)</f>
        <v>9393176</v>
      </c>
      <c r="I74" s="54"/>
    </row>
    <row r="75" spans="1:9" ht="68.25" customHeight="1">
      <c r="A75" s="226"/>
      <c r="B75" s="226"/>
      <c r="C75" s="229"/>
      <c r="D75" s="229"/>
      <c r="E75" s="66" t="s">
        <v>702</v>
      </c>
      <c r="F75" s="67"/>
      <c r="G75" s="67"/>
      <c r="H75" s="67">
        <v>8000</v>
      </c>
      <c r="I75" s="54"/>
    </row>
    <row r="76" spans="1:9" ht="68.25" customHeight="1">
      <c r="A76" s="226"/>
      <c r="B76" s="226"/>
      <c r="C76" s="229"/>
      <c r="D76" s="229"/>
      <c r="E76" s="66" t="s">
        <v>703</v>
      </c>
      <c r="F76" s="67"/>
      <c r="G76" s="67"/>
      <c r="H76" s="67">
        <f>85000-15000</f>
        <v>70000</v>
      </c>
      <c r="I76" s="54"/>
    </row>
    <row r="77" spans="1:9" ht="68.25" customHeight="1">
      <c r="A77" s="226"/>
      <c r="B77" s="226"/>
      <c r="C77" s="229"/>
      <c r="D77" s="229"/>
      <c r="E77" s="66" t="s">
        <v>704</v>
      </c>
      <c r="F77" s="67"/>
      <c r="G77" s="67"/>
      <c r="H77" s="67">
        <v>40000</v>
      </c>
      <c r="I77" s="54"/>
    </row>
    <row r="78" spans="1:9" ht="68.25" customHeight="1">
      <c r="A78" s="226"/>
      <c r="B78" s="226"/>
      <c r="C78" s="229"/>
      <c r="D78" s="229"/>
      <c r="E78" s="66" t="s">
        <v>705</v>
      </c>
      <c r="F78" s="67"/>
      <c r="G78" s="67"/>
      <c r="H78" s="67">
        <v>14050</v>
      </c>
      <c r="I78" s="54"/>
    </row>
    <row r="79" spans="1:9" ht="68.25" customHeight="1">
      <c r="A79" s="226"/>
      <c r="B79" s="226"/>
      <c r="C79" s="229"/>
      <c r="D79" s="229"/>
      <c r="E79" s="40" t="s">
        <v>713</v>
      </c>
      <c r="F79" s="67"/>
      <c r="G79" s="67"/>
      <c r="H79" s="67">
        <v>18950</v>
      </c>
      <c r="I79" s="54"/>
    </row>
    <row r="80" spans="1:9" ht="68.25" customHeight="1">
      <c r="A80" s="226"/>
      <c r="B80" s="226"/>
      <c r="C80" s="229"/>
      <c r="D80" s="229"/>
      <c r="E80" s="66" t="s">
        <v>709</v>
      </c>
      <c r="F80" s="67"/>
      <c r="G80" s="67"/>
      <c r="H80" s="67">
        <v>20000</v>
      </c>
      <c r="I80" s="54"/>
    </row>
    <row r="81" spans="1:9" ht="68.25" customHeight="1">
      <c r="A81" s="226"/>
      <c r="B81" s="226"/>
      <c r="C81" s="229"/>
      <c r="D81" s="229"/>
      <c r="E81" s="40" t="s">
        <v>710</v>
      </c>
      <c r="F81" s="67"/>
      <c r="G81" s="67"/>
      <c r="H81" s="67">
        <v>14700</v>
      </c>
      <c r="I81" s="54"/>
    </row>
    <row r="82" spans="1:9" ht="68.25" customHeight="1">
      <c r="A82" s="226"/>
      <c r="B82" s="226"/>
      <c r="C82" s="229"/>
      <c r="D82" s="229"/>
      <c r="E82" s="40" t="s">
        <v>641</v>
      </c>
      <c r="F82" s="67"/>
      <c r="G82" s="67"/>
      <c r="H82" s="67">
        <f>70000+15000</f>
        <v>85000</v>
      </c>
      <c r="I82" s="54"/>
    </row>
    <row r="83" spans="1:9" ht="68.25" customHeight="1">
      <c r="A83" s="226"/>
      <c r="B83" s="226"/>
      <c r="C83" s="229"/>
      <c r="D83" s="229"/>
      <c r="E83" s="40" t="s">
        <v>711</v>
      </c>
      <c r="F83" s="67"/>
      <c r="G83" s="67"/>
      <c r="H83" s="67">
        <v>19500</v>
      </c>
      <c r="I83" s="54"/>
    </row>
    <row r="84" spans="1:9" ht="78" customHeight="1">
      <c r="A84" s="226"/>
      <c r="B84" s="226"/>
      <c r="C84" s="229"/>
      <c r="D84" s="229"/>
      <c r="E84" s="40" t="s">
        <v>706</v>
      </c>
      <c r="F84" s="67"/>
      <c r="G84" s="67"/>
      <c r="H84" s="67">
        <v>59689.44</v>
      </c>
      <c r="I84" s="54"/>
    </row>
    <row r="85" spans="1:9" ht="68.25" customHeight="1">
      <c r="A85" s="226"/>
      <c r="B85" s="226"/>
      <c r="C85" s="229"/>
      <c r="D85" s="229"/>
      <c r="E85" s="40" t="s">
        <v>707</v>
      </c>
      <c r="F85" s="67"/>
      <c r="G85" s="67"/>
      <c r="H85" s="67">
        <f>8907586.56-199000-78900</f>
        <v>8629686.56</v>
      </c>
      <c r="I85" s="54"/>
    </row>
    <row r="86" spans="1:9" ht="68.25" customHeight="1">
      <c r="A86" s="226"/>
      <c r="B86" s="226"/>
      <c r="C86" s="229"/>
      <c r="D86" s="229"/>
      <c r="E86" s="40" t="s">
        <v>623</v>
      </c>
      <c r="F86" s="67"/>
      <c r="G86" s="67"/>
      <c r="H86" s="67">
        <v>199000</v>
      </c>
      <c r="I86" s="54"/>
    </row>
    <row r="87" spans="1:9" ht="68.25" customHeight="1">
      <c r="A87" s="226"/>
      <c r="B87" s="226"/>
      <c r="C87" s="229"/>
      <c r="D87" s="229"/>
      <c r="E87" s="40" t="s">
        <v>708</v>
      </c>
      <c r="F87" s="67"/>
      <c r="G87" s="67"/>
      <c r="H87" s="67">
        <v>78900</v>
      </c>
      <c r="I87" s="54"/>
    </row>
    <row r="88" spans="1:9" ht="68.25" customHeight="1">
      <c r="A88" s="227"/>
      <c r="B88" s="227"/>
      <c r="C88" s="230"/>
      <c r="D88" s="230"/>
      <c r="E88" s="66" t="s">
        <v>712</v>
      </c>
      <c r="F88" s="67"/>
      <c r="G88" s="67"/>
      <c r="H88" s="67">
        <v>135700</v>
      </c>
      <c r="I88" s="54"/>
    </row>
    <row r="89" spans="1:9" ht="107.25" customHeight="1">
      <c r="A89" s="123" t="s">
        <v>180</v>
      </c>
      <c r="B89" s="123" t="s">
        <v>89</v>
      </c>
      <c r="C89" s="124" t="s">
        <v>181</v>
      </c>
      <c r="D89" s="124" t="s">
        <v>90</v>
      </c>
      <c r="E89" s="75" t="s">
        <v>390</v>
      </c>
      <c r="F89" s="67"/>
      <c r="G89" s="67"/>
      <c r="H89" s="67">
        <v>200000</v>
      </c>
      <c r="I89" s="54"/>
    </row>
    <row r="90" spans="1:9" ht="19.5" customHeight="1">
      <c r="A90" s="241" t="s">
        <v>473</v>
      </c>
      <c r="B90" s="241" t="s">
        <v>474</v>
      </c>
      <c r="C90" s="237" t="s">
        <v>118</v>
      </c>
      <c r="D90" s="237" t="s">
        <v>475</v>
      </c>
      <c r="E90" s="75"/>
      <c r="F90" s="67"/>
      <c r="G90" s="67"/>
      <c r="H90" s="74">
        <f>H91+H92</f>
        <v>537892</v>
      </c>
      <c r="I90" s="54"/>
    </row>
    <row r="91" spans="1:9" ht="117.75" customHeight="1">
      <c r="A91" s="242"/>
      <c r="B91" s="242"/>
      <c r="C91" s="238"/>
      <c r="D91" s="238"/>
      <c r="E91" s="3" t="s">
        <v>397</v>
      </c>
      <c r="F91" s="41"/>
      <c r="G91" s="67"/>
      <c r="H91" s="67">
        <v>58400</v>
      </c>
      <c r="I91" s="54"/>
    </row>
    <row r="92" spans="1:9" ht="117.75" customHeight="1">
      <c r="A92" s="243"/>
      <c r="B92" s="243"/>
      <c r="C92" s="239"/>
      <c r="D92" s="239"/>
      <c r="E92" s="40" t="s">
        <v>603</v>
      </c>
      <c r="F92" s="41"/>
      <c r="G92" s="67"/>
      <c r="H92" s="67">
        <f>342558+136934</f>
        <v>479492</v>
      </c>
      <c r="I92" s="54"/>
    </row>
    <row r="93" spans="1:9" ht="68.25" customHeight="1">
      <c r="A93" s="55" t="s">
        <v>201</v>
      </c>
      <c r="B93" s="123"/>
      <c r="C93" s="124"/>
      <c r="D93" s="68" t="s">
        <v>483</v>
      </c>
      <c r="E93" s="59"/>
      <c r="F93" s="60"/>
      <c r="G93" s="60"/>
      <c r="H93" s="60">
        <f>H104+H94+H107</f>
        <v>5969984</v>
      </c>
      <c r="I93" s="54"/>
    </row>
    <row r="94" spans="1:9" ht="68.25" customHeight="1">
      <c r="A94" s="225" t="s">
        <v>202</v>
      </c>
      <c r="B94" s="225" t="s">
        <v>81</v>
      </c>
      <c r="C94" s="228" t="s">
        <v>58</v>
      </c>
      <c r="D94" s="228" t="s">
        <v>82</v>
      </c>
      <c r="E94" s="59"/>
      <c r="F94" s="60"/>
      <c r="G94" s="60"/>
      <c r="H94" s="70">
        <f>SUM(H95:H103)</f>
        <v>5694139</v>
      </c>
      <c r="I94" s="60">
        <f>I95+I103</f>
        <v>0</v>
      </c>
    </row>
    <row r="95" spans="1:9" ht="68.25" customHeight="1">
      <c r="A95" s="226"/>
      <c r="B95" s="226"/>
      <c r="C95" s="229"/>
      <c r="D95" s="229"/>
      <c r="E95" s="66" t="s">
        <v>348</v>
      </c>
      <c r="F95" s="60"/>
      <c r="G95" s="60"/>
      <c r="H95" s="67">
        <f>2840179-83530.28-280000-516424-249940</f>
        <v>1710284.7200000002</v>
      </c>
      <c r="I95" s="54"/>
    </row>
    <row r="96" spans="1:9" ht="68.25" customHeight="1">
      <c r="A96" s="226"/>
      <c r="B96" s="226"/>
      <c r="C96" s="229"/>
      <c r="D96" s="229"/>
      <c r="E96" s="66" t="s">
        <v>696</v>
      </c>
      <c r="F96" s="60"/>
      <c r="G96" s="60"/>
      <c r="H96" s="67">
        <v>299000</v>
      </c>
      <c r="I96" s="54"/>
    </row>
    <row r="97" spans="1:9" ht="68.25" customHeight="1">
      <c r="A97" s="226"/>
      <c r="B97" s="226"/>
      <c r="C97" s="229"/>
      <c r="D97" s="229"/>
      <c r="E97" s="66" t="s">
        <v>404</v>
      </c>
      <c r="F97" s="60"/>
      <c r="G97" s="60"/>
      <c r="H97" s="67">
        <v>15000</v>
      </c>
      <c r="I97" s="54"/>
    </row>
    <row r="98" spans="1:9" ht="68.25" customHeight="1">
      <c r="A98" s="226"/>
      <c r="B98" s="226"/>
      <c r="C98" s="229"/>
      <c r="D98" s="229"/>
      <c r="E98" s="66" t="s">
        <v>581</v>
      </c>
      <c r="F98" s="60"/>
      <c r="G98" s="60"/>
      <c r="H98" s="67">
        <v>150000</v>
      </c>
      <c r="I98" s="54"/>
    </row>
    <row r="99" spans="1:9" ht="68.25" customHeight="1">
      <c r="A99" s="226"/>
      <c r="B99" s="226"/>
      <c r="C99" s="229"/>
      <c r="D99" s="229"/>
      <c r="E99" s="90" t="s">
        <v>636</v>
      </c>
      <c r="F99" s="60"/>
      <c r="G99" s="60"/>
      <c r="H99" s="67">
        <v>28000</v>
      </c>
      <c r="I99" s="54"/>
    </row>
    <row r="100" spans="1:9" ht="68.25" customHeight="1">
      <c r="A100" s="226"/>
      <c r="B100" s="226"/>
      <c r="C100" s="229"/>
      <c r="D100" s="229"/>
      <c r="E100" s="90" t="s">
        <v>637</v>
      </c>
      <c r="F100" s="60"/>
      <c r="G100" s="60"/>
      <c r="H100" s="67">
        <v>61600</v>
      </c>
      <c r="I100" s="54"/>
    </row>
    <row r="101" spans="1:9" ht="68.25" customHeight="1">
      <c r="A101" s="226"/>
      <c r="B101" s="226"/>
      <c r="C101" s="229"/>
      <c r="D101" s="229"/>
      <c r="E101" s="146" t="s">
        <v>622</v>
      </c>
      <c r="F101" s="60"/>
      <c r="G101" s="60"/>
      <c r="H101" s="67">
        <v>174000</v>
      </c>
      <c r="I101" s="54"/>
    </row>
    <row r="102" spans="1:9" ht="68.25" customHeight="1">
      <c r="A102" s="226"/>
      <c r="B102" s="226"/>
      <c r="C102" s="229"/>
      <c r="D102" s="229"/>
      <c r="E102" s="146" t="s">
        <v>723</v>
      </c>
      <c r="F102" s="60"/>
      <c r="G102" s="60"/>
      <c r="H102" s="67">
        <v>249940</v>
      </c>
      <c r="I102" s="54"/>
    </row>
    <row r="103" spans="1:9" ht="68.25" customHeight="1">
      <c r="A103" s="227"/>
      <c r="B103" s="227"/>
      <c r="C103" s="230"/>
      <c r="D103" s="230"/>
      <c r="E103" s="66" t="s">
        <v>349</v>
      </c>
      <c r="F103" s="60"/>
      <c r="G103" s="60"/>
      <c r="H103" s="67">
        <f>2922784+83530.28</f>
        <v>3006314.28</v>
      </c>
      <c r="I103" s="54"/>
    </row>
    <row r="104" spans="1:9" ht="68.25" customHeight="1">
      <c r="A104" s="225" t="s">
        <v>239</v>
      </c>
      <c r="B104" s="225" t="s">
        <v>71</v>
      </c>
      <c r="C104" s="228" t="s">
        <v>29</v>
      </c>
      <c r="D104" s="228" t="s">
        <v>240</v>
      </c>
      <c r="E104" s="66"/>
      <c r="F104" s="70"/>
      <c r="G104" s="70"/>
      <c r="H104" s="70">
        <f>H105+H106</f>
        <v>260845</v>
      </c>
      <c r="I104" s="54"/>
    </row>
    <row r="105" spans="1:9" ht="68.25" customHeight="1">
      <c r="A105" s="226"/>
      <c r="B105" s="226"/>
      <c r="C105" s="229"/>
      <c r="D105" s="229"/>
      <c r="E105" s="66" t="s">
        <v>332</v>
      </c>
      <c r="F105" s="67"/>
      <c r="G105" s="67"/>
      <c r="H105" s="67">
        <v>160845</v>
      </c>
      <c r="I105" s="54"/>
    </row>
    <row r="106" spans="1:9" ht="68.25" customHeight="1">
      <c r="A106" s="227"/>
      <c r="B106" s="227"/>
      <c r="C106" s="230"/>
      <c r="D106" s="230"/>
      <c r="E106" s="66" t="s">
        <v>311</v>
      </c>
      <c r="F106" s="67"/>
      <c r="G106" s="67"/>
      <c r="H106" s="67">
        <v>100000</v>
      </c>
      <c r="I106" s="54"/>
    </row>
    <row r="107" spans="1:9" ht="68.25" customHeight="1">
      <c r="A107" s="151" t="s">
        <v>255</v>
      </c>
      <c r="B107" s="151" t="s">
        <v>256</v>
      </c>
      <c r="C107" s="149" t="s">
        <v>13</v>
      </c>
      <c r="D107" s="149" t="s">
        <v>257</v>
      </c>
      <c r="E107" s="26" t="s">
        <v>638</v>
      </c>
      <c r="F107" s="153"/>
      <c r="G107" s="153"/>
      <c r="H107" s="153">
        <v>15000</v>
      </c>
      <c r="I107" s="150"/>
    </row>
    <row r="108" spans="1:9" ht="68.25" customHeight="1">
      <c r="A108" s="19">
        <v>1000000</v>
      </c>
      <c r="B108" s="43"/>
      <c r="C108" s="44"/>
      <c r="D108" s="21" t="s">
        <v>1</v>
      </c>
      <c r="E108" s="7"/>
      <c r="F108" s="67"/>
      <c r="G108" s="67"/>
      <c r="H108" s="60">
        <f>H109+H115+H116+H117+H124+H128</f>
        <v>7034979</v>
      </c>
      <c r="I108" s="54"/>
    </row>
    <row r="109" spans="1:9" ht="33.75" customHeight="1">
      <c r="A109" s="225" t="s">
        <v>265</v>
      </c>
      <c r="B109" s="225" t="s">
        <v>121</v>
      </c>
      <c r="C109" s="228" t="s">
        <v>62</v>
      </c>
      <c r="D109" s="228" t="s">
        <v>122</v>
      </c>
      <c r="E109" s="77"/>
      <c r="F109" s="79"/>
      <c r="G109" s="79"/>
      <c r="H109" s="79">
        <f>SUM(H110:H114)</f>
        <v>318000</v>
      </c>
      <c r="I109" s="54"/>
    </row>
    <row r="110" spans="1:9" ht="33.75" customHeight="1">
      <c r="A110" s="226"/>
      <c r="B110" s="226"/>
      <c r="C110" s="229"/>
      <c r="D110" s="229"/>
      <c r="E110" s="80" t="s">
        <v>402</v>
      </c>
      <c r="F110" s="81"/>
      <c r="G110" s="81"/>
      <c r="H110" s="81">
        <v>50000</v>
      </c>
      <c r="I110" s="54"/>
    </row>
    <row r="111" spans="1:9" ht="33.75" customHeight="1">
      <c r="A111" s="226"/>
      <c r="B111" s="226"/>
      <c r="C111" s="229"/>
      <c r="D111" s="229"/>
      <c r="E111" s="80" t="s">
        <v>401</v>
      </c>
      <c r="F111" s="81"/>
      <c r="G111" s="81"/>
      <c r="H111" s="81">
        <v>60000</v>
      </c>
      <c r="I111" s="54"/>
    </row>
    <row r="112" spans="1:9" ht="33.75" customHeight="1">
      <c r="A112" s="226"/>
      <c r="B112" s="226"/>
      <c r="C112" s="229"/>
      <c r="D112" s="229"/>
      <c r="E112" s="80" t="s">
        <v>697</v>
      </c>
      <c r="F112" s="81"/>
      <c r="G112" s="81"/>
      <c r="H112" s="81">
        <v>75000</v>
      </c>
      <c r="I112" s="54"/>
    </row>
    <row r="113" spans="1:9" ht="33.75" customHeight="1">
      <c r="A113" s="226"/>
      <c r="B113" s="226"/>
      <c r="C113" s="229"/>
      <c r="D113" s="229"/>
      <c r="E113" s="80" t="s">
        <v>700</v>
      </c>
      <c r="F113" s="81"/>
      <c r="G113" s="81"/>
      <c r="H113" s="81">
        <f>100000-75000+75000</f>
        <v>100000</v>
      </c>
      <c r="I113" s="54"/>
    </row>
    <row r="114" spans="1:9" ht="33.75" customHeight="1">
      <c r="A114" s="227"/>
      <c r="B114" s="227"/>
      <c r="C114" s="230"/>
      <c r="D114" s="230"/>
      <c r="E114" s="80" t="s">
        <v>625</v>
      </c>
      <c r="F114" s="81"/>
      <c r="G114" s="81"/>
      <c r="H114" s="81">
        <v>33000</v>
      </c>
      <c r="I114" s="54"/>
    </row>
    <row r="115" spans="1:9" ht="33.75" customHeight="1">
      <c r="A115" s="123" t="s">
        <v>269</v>
      </c>
      <c r="B115" s="123" t="s">
        <v>37</v>
      </c>
      <c r="C115" s="124" t="s">
        <v>123</v>
      </c>
      <c r="D115" s="124" t="s">
        <v>124</v>
      </c>
      <c r="E115" s="80" t="s">
        <v>331</v>
      </c>
      <c r="F115" s="79"/>
      <c r="G115" s="79"/>
      <c r="H115" s="79">
        <v>20000</v>
      </c>
      <c r="I115" s="54"/>
    </row>
    <row r="116" spans="1:9" ht="33.75" customHeight="1">
      <c r="A116" s="123" t="s">
        <v>270</v>
      </c>
      <c r="B116" s="123" t="s">
        <v>125</v>
      </c>
      <c r="C116" s="124" t="s">
        <v>123</v>
      </c>
      <c r="D116" s="124" t="s">
        <v>126</v>
      </c>
      <c r="E116" s="80" t="s">
        <v>389</v>
      </c>
      <c r="F116" s="79"/>
      <c r="G116" s="79"/>
      <c r="H116" s="79">
        <v>260012</v>
      </c>
      <c r="I116" s="54"/>
    </row>
    <row r="117" spans="1:9" ht="33.75" customHeight="1">
      <c r="A117" s="255">
        <v>1014080</v>
      </c>
      <c r="B117" s="254" t="s">
        <v>128</v>
      </c>
      <c r="C117" s="240" t="s">
        <v>73</v>
      </c>
      <c r="D117" s="240" t="s">
        <v>129</v>
      </c>
      <c r="E117" s="80"/>
      <c r="F117" s="79"/>
      <c r="G117" s="79"/>
      <c r="H117" s="79">
        <f>SUM(H118:H123)</f>
        <v>1367000</v>
      </c>
      <c r="I117" s="54"/>
    </row>
    <row r="118" spans="1:9" ht="33.75" customHeight="1">
      <c r="A118" s="255"/>
      <c r="B118" s="254"/>
      <c r="C118" s="240"/>
      <c r="D118" s="240"/>
      <c r="E118" s="80" t="s">
        <v>330</v>
      </c>
      <c r="F118" s="81"/>
      <c r="G118" s="81"/>
      <c r="H118" s="81">
        <f>384000-72000</f>
        <v>312000</v>
      </c>
      <c r="I118" s="54"/>
    </row>
    <row r="119" spans="1:9" ht="33.75" customHeight="1">
      <c r="A119" s="255"/>
      <c r="B119" s="254"/>
      <c r="C119" s="240"/>
      <c r="D119" s="240"/>
      <c r="E119" s="120" t="s">
        <v>154</v>
      </c>
      <c r="F119" s="81"/>
      <c r="G119" s="81"/>
      <c r="H119" s="81">
        <v>600000</v>
      </c>
      <c r="I119" s="54"/>
    </row>
    <row r="120" spans="1:9" ht="33.75" customHeight="1">
      <c r="A120" s="255"/>
      <c r="B120" s="254"/>
      <c r="C120" s="240"/>
      <c r="D120" s="240"/>
      <c r="E120" s="120" t="s">
        <v>639</v>
      </c>
      <c r="F120" s="81"/>
      <c r="G120" s="81"/>
      <c r="H120" s="81">
        <v>20000</v>
      </c>
      <c r="I120" s="54"/>
    </row>
    <row r="121" spans="1:9" ht="33.75" customHeight="1">
      <c r="A121" s="255"/>
      <c r="B121" s="254"/>
      <c r="C121" s="240"/>
      <c r="D121" s="240"/>
      <c r="E121" s="120" t="s">
        <v>582</v>
      </c>
      <c r="F121" s="81"/>
      <c r="G121" s="81"/>
      <c r="H121" s="81">
        <v>17500</v>
      </c>
      <c r="I121" s="54"/>
    </row>
    <row r="122" spans="1:9" ht="33.75" customHeight="1">
      <c r="A122" s="255"/>
      <c r="B122" s="254"/>
      <c r="C122" s="240"/>
      <c r="D122" s="240"/>
      <c r="E122" s="120" t="s">
        <v>719</v>
      </c>
      <c r="F122" s="81"/>
      <c r="G122" s="81"/>
      <c r="H122" s="81">
        <v>17500</v>
      </c>
      <c r="I122" s="54"/>
    </row>
    <row r="123" spans="1:9" ht="33.75" customHeight="1">
      <c r="A123" s="255"/>
      <c r="B123" s="254"/>
      <c r="C123" s="240"/>
      <c r="D123" s="240"/>
      <c r="E123" s="80" t="s">
        <v>312</v>
      </c>
      <c r="F123" s="81"/>
      <c r="G123" s="81"/>
      <c r="H123" s="81">
        <v>400000</v>
      </c>
      <c r="I123" s="54"/>
    </row>
    <row r="124" spans="1:9" ht="33.75" customHeight="1">
      <c r="A124" s="226" t="s">
        <v>282</v>
      </c>
      <c r="B124" s="226" t="s">
        <v>131</v>
      </c>
      <c r="C124" s="229" t="s">
        <v>64</v>
      </c>
      <c r="D124" s="229" t="s">
        <v>132</v>
      </c>
      <c r="E124" s="82"/>
      <c r="F124" s="125"/>
      <c r="G124" s="125"/>
      <c r="H124" s="83">
        <f>SUM(H125:H127)</f>
        <v>453000</v>
      </c>
      <c r="I124" s="54"/>
    </row>
    <row r="125" spans="1:9" ht="33.75" customHeight="1">
      <c r="A125" s="226"/>
      <c r="B125" s="226"/>
      <c r="C125" s="229"/>
      <c r="D125" s="229"/>
      <c r="E125" s="82" t="s">
        <v>583</v>
      </c>
      <c r="F125" s="125"/>
      <c r="G125" s="125"/>
      <c r="H125" s="125">
        <v>23150</v>
      </c>
      <c r="I125" s="54"/>
    </row>
    <row r="126" spans="1:9" ht="33.75" customHeight="1">
      <c r="A126" s="226"/>
      <c r="B126" s="226"/>
      <c r="C126" s="229"/>
      <c r="D126" s="229"/>
      <c r="E126" s="82" t="s">
        <v>630</v>
      </c>
      <c r="F126" s="125"/>
      <c r="G126" s="125"/>
      <c r="H126" s="125">
        <v>199850</v>
      </c>
      <c r="I126" s="54"/>
    </row>
    <row r="127" spans="1:9" ht="33.75" customHeight="1">
      <c r="A127" s="227"/>
      <c r="B127" s="227"/>
      <c r="C127" s="230"/>
      <c r="D127" s="230"/>
      <c r="E127" s="82" t="s">
        <v>345</v>
      </c>
      <c r="F127" s="83"/>
      <c r="G127" s="83"/>
      <c r="H127" s="125">
        <v>230000</v>
      </c>
      <c r="I127" s="54"/>
    </row>
    <row r="128" spans="1:9" ht="33.75" customHeight="1">
      <c r="A128" s="244" t="s">
        <v>324</v>
      </c>
      <c r="B128" s="250">
        <v>7370</v>
      </c>
      <c r="C128" s="244" t="s">
        <v>118</v>
      </c>
      <c r="D128" s="247" t="s">
        <v>527</v>
      </c>
      <c r="E128" s="82"/>
      <c r="F128" s="83"/>
      <c r="G128" s="83"/>
      <c r="H128" s="83">
        <f>SUM(H129:H134)</f>
        <v>4616967</v>
      </c>
      <c r="I128" s="54"/>
    </row>
    <row r="129" spans="1:9" ht="66" customHeight="1">
      <c r="A129" s="245"/>
      <c r="B129" s="251"/>
      <c r="C129" s="245"/>
      <c r="D129" s="248"/>
      <c r="E129" s="82" t="s">
        <v>528</v>
      </c>
      <c r="F129" s="83"/>
      <c r="G129" s="83"/>
      <c r="H129" s="125">
        <v>88140</v>
      </c>
      <c r="I129" s="54"/>
    </row>
    <row r="130" spans="1:9" ht="66" customHeight="1">
      <c r="A130" s="245"/>
      <c r="B130" s="251"/>
      <c r="C130" s="245"/>
      <c r="D130" s="248"/>
      <c r="E130" s="82" t="s">
        <v>584</v>
      </c>
      <c r="F130" s="83"/>
      <c r="G130" s="83"/>
      <c r="H130" s="125">
        <v>49101</v>
      </c>
      <c r="I130" s="54"/>
    </row>
    <row r="131" spans="1:9" ht="66" customHeight="1">
      <c r="A131" s="245"/>
      <c r="B131" s="251"/>
      <c r="C131" s="245"/>
      <c r="D131" s="248"/>
      <c r="E131" s="82" t="s">
        <v>621</v>
      </c>
      <c r="F131" s="83"/>
      <c r="G131" s="83"/>
      <c r="H131" s="125">
        <f>3529726-39690-36193.59</f>
        <v>3453842.41</v>
      </c>
      <c r="I131" s="54"/>
    </row>
    <row r="132" spans="1:9" ht="66" customHeight="1">
      <c r="A132" s="245"/>
      <c r="B132" s="251"/>
      <c r="C132" s="245"/>
      <c r="D132" s="248"/>
      <c r="E132" s="82" t="s">
        <v>724</v>
      </c>
      <c r="F132" s="83"/>
      <c r="G132" s="83"/>
      <c r="H132" s="125">
        <v>39690</v>
      </c>
      <c r="I132" s="54"/>
    </row>
    <row r="133" spans="1:9" ht="66" customHeight="1">
      <c r="A133" s="245"/>
      <c r="B133" s="251"/>
      <c r="C133" s="245"/>
      <c r="D133" s="248"/>
      <c r="E133" s="82" t="s">
        <v>725</v>
      </c>
      <c r="F133" s="83"/>
      <c r="G133" s="83"/>
      <c r="H133" s="125">
        <v>36193.59</v>
      </c>
      <c r="I133" s="54"/>
    </row>
    <row r="134" spans="1:9" ht="33.75" customHeight="1">
      <c r="A134" s="246"/>
      <c r="B134" s="252"/>
      <c r="C134" s="246"/>
      <c r="D134" s="249"/>
      <c r="E134" s="66" t="s">
        <v>518</v>
      </c>
      <c r="F134" s="83"/>
      <c r="G134" s="83"/>
      <c r="H134" s="125">
        <f>950000</f>
        <v>950000</v>
      </c>
      <c r="I134" s="54"/>
    </row>
    <row r="135" spans="1:9" ht="33.75" customHeight="1">
      <c r="A135" s="55" t="s">
        <v>286</v>
      </c>
      <c r="B135" s="84"/>
      <c r="C135" s="84"/>
      <c r="D135" s="85" t="s">
        <v>155</v>
      </c>
      <c r="E135" s="86"/>
      <c r="F135" s="87"/>
      <c r="G135" s="87"/>
      <c r="H135" s="87">
        <f>H136+H140+H144+H152+H159+H137+H158+H154</f>
        <v>24868490</v>
      </c>
      <c r="I135" s="54"/>
    </row>
    <row r="136" spans="1:9" s="11" customFormat="1" ht="62.25" customHeight="1">
      <c r="A136" s="123" t="s">
        <v>288</v>
      </c>
      <c r="B136" s="123" t="s">
        <v>137</v>
      </c>
      <c r="C136" s="124" t="s">
        <v>10</v>
      </c>
      <c r="D136" s="124" t="s">
        <v>289</v>
      </c>
      <c r="E136" s="66" t="s">
        <v>308</v>
      </c>
      <c r="F136" s="88"/>
      <c r="G136" s="88"/>
      <c r="H136" s="88">
        <v>20000</v>
      </c>
      <c r="I136" s="89"/>
    </row>
    <row r="137" spans="1:9" s="11" customFormat="1" ht="62.25" customHeight="1">
      <c r="A137" s="225" t="s">
        <v>365</v>
      </c>
      <c r="B137" s="225" t="s">
        <v>366</v>
      </c>
      <c r="C137" s="228" t="s">
        <v>10</v>
      </c>
      <c r="D137" s="228" t="s">
        <v>367</v>
      </c>
      <c r="E137" s="90"/>
      <c r="F137" s="91"/>
      <c r="G137" s="88"/>
      <c r="H137" s="88">
        <f>H138+H139</f>
        <v>12831432</v>
      </c>
      <c r="I137" s="89"/>
    </row>
    <row r="138" spans="1:9" s="11" customFormat="1" ht="62.25" customHeight="1">
      <c r="A138" s="226"/>
      <c r="B138" s="226"/>
      <c r="C138" s="229"/>
      <c r="D138" s="229"/>
      <c r="E138" s="90" t="s">
        <v>388</v>
      </c>
      <c r="F138" s="91"/>
      <c r="G138" s="88"/>
      <c r="H138" s="92">
        <f>12000000+1000000-466000</f>
        <v>12534000</v>
      </c>
      <c r="I138" s="89"/>
    </row>
    <row r="139" spans="1:9" s="11" customFormat="1" ht="62.25" customHeight="1">
      <c r="A139" s="227"/>
      <c r="B139" s="227"/>
      <c r="C139" s="230"/>
      <c r="D139" s="230"/>
      <c r="E139" s="90" t="s">
        <v>363</v>
      </c>
      <c r="F139" s="93"/>
      <c r="G139" s="88"/>
      <c r="H139" s="92">
        <v>297432</v>
      </c>
      <c r="I139" s="89"/>
    </row>
    <row r="140" spans="1:9" ht="33.75" customHeight="1">
      <c r="A140" s="254" t="s">
        <v>290</v>
      </c>
      <c r="B140" s="254" t="s">
        <v>138</v>
      </c>
      <c r="C140" s="240" t="s">
        <v>10</v>
      </c>
      <c r="D140" s="240" t="s">
        <v>139</v>
      </c>
      <c r="E140" s="59"/>
      <c r="F140" s="70"/>
      <c r="G140" s="70"/>
      <c r="H140" s="70">
        <f>SUM(H141:H143)</f>
        <v>3340300</v>
      </c>
      <c r="I140" s="54"/>
    </row>
    <row r="141" spans="1:9" ht="54" customHeight="1">
      <c r="A141" s="254"/>
      <c r="B141" s="254"/>
      <c r="C141" s="240"/>
      <c r="D141" s="240"/>
      <c r="E141" s="66" t="s">
        <v>405</v>
      </c>
      <c r="F141" s="70"/>
      <c r="G141" s="70"/>
      <c r="H141" s="67">
        <f>3000000+13300</f>
        <v>3013300</v>
      </c>
      <c r="I141" s="54"/>
    </row>
    <row r="142" spans="1:9" ht="33.75" customHeight="1">
      <c r="A142" s="254"/>
      <c r="B142" s="254"/>
      <c r="C142" s="240"/>
      <c r="D142" s="240"/>
      <c r="E142" s="66" t="s">
        <v>599</v>
      </c>
      <c r="F142" s="70"/>
      <c r="G142" s="70"/>
      <c r="H142" s="67">
        <v>40000</v>
      </c>
      <c r="I142" s="54"/>
    </row>
    <row r="143" spans="1:9" s="5" customFormat="1" ht="62.25" customHeight="1">
      <c r="A143" s="254"/>
      <c r="B143" s="254"/>
      <c r="C143" s="240"/>
      <c r="D143" s="240"/>
      <c r="E143" s="80" t="s">
        <v>325</v>
      </c>
      <c r="F143" s="81"/>
      <c r="G143" s="81"/>
      <c r="H143" s="81">
        <f>330000-43000</f>
        <v>287000</v>
      </c>
      <c r="I143" s="54"/>
    </row>
    <row r="144" spans="1:9" s="5" customFormat="1" ht="33.75" customHeight="1">
      <c r="A144" s="225" t="s">
        <v>291</v>
      </c>
      <c r="B144" s="225" t="s">
        <v>140</v>
      </c>
      <c r="C144" s="228" t="s">
        <v>10</v>
      </c>
      <c r="D144" s="228" t="s">
        <v>141</v>
      </c>
      <c r="E144" s="80"/>
      <c r="F144" s="79"/>
      <c r="G144" s="79"/>
      <c r="H144" s="79">
        <f>SUM(H145:H151)</f>
        <v>2845458</v>
      </c>
      <c r="I144" s="54"/>
    </row>
    <row r="145" spans="1:9" s="5" customFormat="1" ht="48.75" customHeight="1">
      <c r="A145" s="226"/>
      <c r="B145" s="226"/>
      <c r="C145" s="229"/>
      <c r="D145" s="229"/>
      <c r="E145" s="66" t="s">
        <v>313</v>
      </c>
      <c r="F145" s="67"/>
      <c r="G145" s="67"/>
      <c r="H145" s="67">
        <v>650000</v>
      </c>
      <c r="I145" s="54"/>
    </row>
    <row r="146" spans="1:9" s="5" customFormat="1" ht="48.75" customHeight="1">
      <c r="A146" s="226"/>
      <c r="B146" s="226"/>
      <c r="C146" s="229"/>
      <c r="D146" s="229"/>
      <c r="E146" s="66" t="s">
        <v>403</v>
      </c>
      <c r="F146" s="67"/>
      <c r="G146" s="67"/>
      <c r="H146" s="67">
        <v>290000</v>
      </c>
      <c r="I146" s="54"/>
    </row>
    <row r="147" spans="1:9" s="5" customFormat="1" ht="53.25" customHeight="1">
      <c r="A147" s="226"/>
      <c r="B147" s="226"/>
      <c r="C147" s="229"/>
      <c r="D147" s="229"/>
      <c r="E147" s="66" t="s">
        <v>309</v>
      </c>
      <c r="F147" s="67"/>
      <c r="G147" s="67"/>
      <c r="H147" s="67">
        <v>350000</v>
      </c>
      <c r="I147" s="54"/>
    </row>
    <row r="148" spans="1:9" s="5" customFormat="1" ht="53.25" customHeight="1">
      <c r="A148" s="226"/>
      <c r="B148" s="226"/>
      <c r="C148" s="229"/>
      <c r="D148" s="229"/>
      <c r="E148" s="66" t="s">
        <v>633</v>
      </c>
      <c r="F148" s="67"/>
      <c r="G148" s="67"/>
      <c r="H148" s="67">
        <v>466000</v>
      </c>
      <c r="I148" s="54"/>
    </row>
    <row r="149" spans="1:9" s="5" customFormat="1" ht="53.25" customHeight="1">
      <c r="A149" s="226"/>
      <c r="B149" s="226"/>
      <c r="C149" s="229"/>
      <c r="D149" s="229"/>
      <c r="E149" s="66" t="s">
        <v>635</v>
      </c>
      <c r="F149" s="67"/>
      <c r="G149" s="67"/>
      <c r="H149" s="67">
        <f>101000+110000</f>
        <v>211000</v>
      </c>
      <c r="I149" s="54"/>
    </row>
    <row r="150" spans="1:9" s="5" customFormat="1" ht="53.25" customHeight="1">
      <c r="A150" s="226"/>
      <c r="B150" s="226"/>
      <c r="C150" s="229"/>
      <c r="D150" s="229"/>
      <c r="E150" s="66" t="s">
        <v>591</v>
      </c>
      <c r="F150" s="67"/>
      <c r="G150" s="67"/>
      <c r="H150" s="67">
        <v>300000</v>
      </c>
      <c r="I150" s="54"/>
    </row>
    <row r="151" spans="1:9" s="5" customFormat="1" ht="33.75" customHeight="1">
      <c r="A151" s="227"/>
      <c r="B151" s="227"/>
      <c r="C151" s="230"/>
      <c r="D151" s="230"/>
      <c r="E151" s="80" t="s">
        <v>314</v>
      </c>
      <c r="F151" s="81"/>
      <c r="G151" s="81"/>
      <c r="H151" s="81">
        <f>674000-95542</f>
        <v>578458</v>
      </c>
      <c r="I151" s="54"/>
    </row>
    <row r="152" spans="1:9" ht="33.75" customHeight="1">
      <c r="A152" s="235">
        <v>1216086</v>
      </c>
      <c r="B152" s="225">
        <v>6086</v>
      </c>
      <c r="C152" s="228" t="s">
        <v>143</v>
      </c>
      <c r="D152" s="228" t="s">
        <v>295</v>
      </c>
      <c r="E152" s="94"/>
      <c r="F152" s="70"/>
      <c r="G152" s="70"/>
      <c r="H152" s="70">
        <f>SUM(H153:H153)</f>
        <v>800000</v>
      </c>
      <c r="I152" s="54"/>
    </row>
    <row r="153" spans="1:9" ht="65.25" customHeight="1">
      <c r="A153" s="253"/>
      <c r="B153" s="227"/>
      <c r="C153" s="230"/>
      <c r="D153" s="230"/>
      <c r="E153" s="66" t="s">
        <v>153</v>
      </c>
      <c r="F153" s="67"/>
      <c r="G153" s="67"/>
      <c r="H153" s="67">
        <f>800000-600000+600000</f>
        <v>800000</v>
      </c>
      <c r="I153" s="54"/>
    </row>
    <row r="154" spans="1:9" ht="65.25" customHeight="1">
      <c r="A154" s="225" t="s">
        <v>519</v>
      </c>
      <c r="B154" s="225" t="s">
        <v>474</v>
      </c>
      <c r="C154" s="228" t="s">
        <v>118</v>
      </c>
      <c r="D154" s="228" t="s">
        <v>475</v>
      </c>
      <c r="E154" s="66"/>
      <c r="F154" s="67"/>
      <c r="G154" s="67"/>
      <c r="H154" s="70">
        <f>SUM(H155:H157)</f>
        <v>2672957</v>
      </c>
      <c r="I154" s="54"/>
    </row>
    <row r="155" spans="1:9" ht="65.25" customHeight="1">
      <c r="A155" s="226"/>
      <c r="B155" s="226"/>
      <c r="C155" s="229"/>
      <c r="D155" s="229"/>
      <c r="E155" s="120" t="s">
        <v>520</v>
      </c>
      <c r="F155" s="67"/>
      <c r="G155" s="67"/>
      <c r="H155" s="67">
        <f>490768-81795</f>
        <v>408973</v>
      </c>
      <c r="I155" s="54"/>
    </row>
    <row r="156" spans="1:9" ht="65.25" customHeight="1">
      <c r="A156" s="226"/>
      <c r="B156" s="226"/>
      <c r="C156" s="229"/>
      <c r="D156" s="229"/>
      <c r="E156" s="120" t="s">
        <v>620</v>
      </c>
      <c r="F156" s="67"/>
      <c r="G156" s="67"/>
      <c r="H156" s="67">
        <v>200000</v>
      </c>
      <c r="I156" s="54"/>
    </row>
    <row r="157" spans="1:9" ht="65.25" customHeight="1">
      <c r="A157" s="227"/>
      <c r="B157" s="227"/>
      <c r="C157" s="230"/>
      <c r="D157" s="230"/>
      <c r="E157" s="120" t="s">
        <v>521</v>
      </c>
      <c r="F157" s="67"/>
      <c r="G157" s="67"/>
      <c r="H157" s="67">
        <f>1530529+194027+339428</f>
        <v>2063984</v>
      </c>
      <c r="I157" s="54"/>
    </row>
    <row r="158" spans="1:9" ht="65.25" customHeight="1">
      <c r="A158" s="123" t="s">
        <v>368</v>
      </c>
      <c r="B158" s="123" t="s">
        <v>199</v>
      </c>
      <c r="C158" s="124" t="s">
        <v>118</v>
      </c>
      <c r="D158" s="124" t="s">
        <v>119</v>
      </c>
      <c r="E158" s="66" t="s">
        <v>364</v>
      </c>
      <c r="F158" s="67"/>
      <c r="G158" s="67"/>
      <c r="H158" s="70">
        <v>20000</v>
      </c>
      <c r="I158" s="54"/>
    </row>
    <row r="159" spans="1:9" ht="33.75" customHeight="1">
      <c r="A159" s="235">
        <v>1217461</v>
      </c>
      <c r="B159" s="225" t="s">
        <v>144</v>
      </c>
      <c r="C159" s="228" t="s">
        <v>145</v>
      </c>
      <c r="D159" s="228" t="s">
        <v>146</v>
      </c>
      <c r="E159" s="80"/>
      <c r="F159" s="79"/>
      <c r="G159" s="79"/>
      <c r="H159" s="79">
        <f>SUM(H160:H161)</f>
        <v>2338343</v>
      </c>
      <c r="I159" s="54"/>
    </row>
    <row r="160" spans="1:9" ht="33.75" customHeight="1">
      <c r="A160" s="236"/>
      <c r="B160" s="226"/>
      <c r="C160" s="229"/>
      <c r="D160" s="229"/>
      <c r="E160" s="95" t="s">
        <v>315</v>
      </c>
      <c r="F160" s="81"/>
      <c r="G160" s="81"/>
      <c r="H160" s="81">
        <f>7234600+293000-5762963-960294+3400000-195000-1000000-771000</f>
        <v>2238343</v>
      </c>
      <c r="I160" s="54"/>
    </row>
    <row r="161" spans="1:9" ht="33.75" customHeight="1">
      <c r="A161" s="236"/>
      <c r="B161" s="226"/>
      <c r="C161" s="229"/>
      <c r="D161" s="229"/>
      <c r="E161" s="96" t="s">
        <v>316</v>
      </c>
      <c r="F161" s="81"/>
      <c r="G161" s="81"/>
      <c r="H161" s="81">
        <v>100000</v>
      </c>
      <c r="I161" s="54"/>
    </row>
    <row r="162" spans="1:9" s="30" customFormat="1" ht="33.75" customHeight="1">
      <c r="A162" s="55" t="s">
        <v>300</v>
      </c>
      <c r="B162" s="76"/>
      <c r="C162" s="68"/>
      <c r="D162" s="68" t="s">
        <v>634</v>
      </c>
      <c r="E162" s="77"/>
      <c r="F162" s="78"/>
      <c r="G162" s="78"/>
      <c r="H162" s="78">
        <f>H163+H169+H164</f>
        <v>1010839</v>
      </c>
      <c r="I162" s="56"/>
    </row>
    <row r="163" spans="1:9" ht="58.5" customHeight="1">
      <c r="A163" s="123" t="s">
        <v>301</v>
      </c>
      <c r="B163" s="123" t="s">
        <v>81</v>
      </c>
      <c r="C163" s="124" t="s">
        <v>58</v>
      </c>
      <c r="D163" s="124" t="s">
        <v>82</v>
      </c>
      <c r="E163" s="80" t="s">
        <v>346</v>
      </c>
      <c r="F163" s="81"/>
      <c r="G163" s="81"/>
      <c r="H163" s="81">
        <v>8000</v>
      </c>
      <c r="I163" s="54"/>
    </row>
    <row r="164" spans="1:9" ht="58.5" customHeight="1">
      <c r="A164" s="241" t="s">
        <v>305</v>
      </c>
      <c r="B164" s="241" t="s">
        <v>150</v>
      </c>
      <c r="C164" s="237" t="s">
        <v>4</v>
      </c>
      <c r="D164" s="237" t="s">
        <v>151</v>
      </c>
      <c r="E164" s="80"/>
      <c r="F164" s="81"/>
      <c r="G164" s="81"/>
      <c r="H164" s="79">
        <f>SUM(H165:H168)</f>
        <v>956839</v>
      </c>
      <c r="I164" s="54"/>
    </row>
    <row r="165" spans="1:9" ht="58.5" customHeight="1">
      <c r="A165" s="242"/>
      <c r="B165" s="242"/>
      <c r="C165" s="238"/>
      <c r="D165" s="238"/>
      <c r="E165" s="115" t="s">
        <v>594</v>
      </c>
      <c r="F165" s="81"/>
      <c r="G165" s="81"/>
      <c r="H165" s="81">
        <v>462527</v>
      </c>
      <c r="I165" s="54"/>
    </row>
    <row r="166" spans="1:9" ht="58.5" customHeight="1">
      <c r="A166" s="242"/>
      <c r="B166" s="242"/>
      <c r="C166" s="238"/>
      <c r="D166" s="238"/>
      <c r="E166" s="115" t="s">
        <v>595</v>
      </c>
      <c r="F166" s="81"/>
      <c r="G166" s="81"/>
      <c r="H166" s="81">
        <v>270000</v>
      </c>
      <c r="I166" s="54"/>
    </row>
    <row r="167" spans="1:9" ht="58.5" customHeight="1">
      <c r="A167" s="242"/>
      <c r="B167" s="242"/>
      <c r="C167" s="238"/>
      <c r="D167" s="238"/>
      <c r="E167" s="115" t="s">
        <v>698</v>
      </c>
      <c r="F167" s="81"/>
      <c r="G167" s="81"/>
      <c r="H167" s="81">
        <v>214312</v>
      </c>
      <c r="I167" s="54"/>
    </row>
    <row r="168" spans="1:9" ht="58.5" customHeight="1">
      <c r="A168" s="243"/>
      <c r="B168" s="243"/>
      <c r="C168" s="239"/>
      <c r="D168" s="239"/>
      <c r="E168" s="80" t="s">
        <v>577</v>
      </c>
      <c r="F168" s="81"/>
      <c r="G168" s="81"/>
      <c r="H168" s="81">
        <f>98650-88650</f>
        <v>10000</v>
      </c>
      <c r="I168" s="54"/>
    </row>
    <row r="169" spans="1:9" ht="63.75" customHeight="1">
      <c r="A169" s="123" t="s">
        <v>568</v>
      </c>
      <c r="B169" s="123" t="s">
        <v>569</v>
      </c>
      <c r="C169" s="124" t="s">
        <v>4</v>
      </c>
      <c r="D169" s="124" t="s">
        <v>570</v>
      </c>
      <c r="E169" s="80" t="s">
        <v>525</v>
      </c>
      <c r="F169" s="81"/>
      <c r="G169" s="81"/>
      <c r="H169" s="81">
        <v>46000</v>
      </c>
      <c r="I169" s="54"/>
    </row>
    <row r="170" spans="1:9" ht="33.75" customHeight="1">
      <c r="A170" s="54"/>
      <c r="B170" s="232" t="s">
        <v>7</v>
      </c>
      <c r="C170" s="233"/>
      <c r="D170" s="233"/>
      <c r="E170" s="234"/>
      <c r="F170" s="97"/>
      <c r="G170" s="97"/>
      <c r="H170" s="97">
        <f>H12+H23+H135+H162+H93+H73+H108</f>
        <v>57843191</v>
      </c>
      <c r="I170" s="54"/>
    </row>
    <row r="171" spans="1:7" ht="18.75">
      <c r="A171" s="4"/>
      <c r="B171" s="4"/>
      <c r="C171" s="4"/>
      <c r="D171" s="4"/>
      <c r="E171" s="4"/>
      <c r="F171" s="4"/>
      <c r="G171" s="4"/>
    </row>
    <row r="172" spans="1:5" ht="18.75">
      <c r="A172" s="2"/>
      <c r="B172" s="101" t="s">
        <v>320</v>
      </c>
      <c r="C172" s="48"/>
      <c r="D172" s="48"/>
      <c r="E172" s="101" t="s">
        <v>322</v>
      </c>
    </row>
    <row r="173" ht="18.75"/>
    <row r="174" spans="1:2" ht="18.75">
      <c r="A174" s="2"/>
      <c r="B174" s="2" t="s">
        <v>334</v>
      </c>
    </row>
    <row r="175" ht="18.75"/>
    <row r="176" spans="1:5" ht="18.75">
      <c r="A176" s="2"/>
      <c r="B176" s="2" t="s">
        <v>307</v>
      </c>
      <c r="E176" s="2" t="s">
        <v>310</v>
      </c>
    </row>
    <row r="177" spans="1:7" ht="18.75">
      <c r="A177" s="4"/>
      <c r="B177" s="4"/>
      <c r="C177" s="4"/>
      <c r="D177" s="4"/>
      <c r="E177" s="4"/>
      <c r="F177" s="4"/>
      <c r="G177" s="4"/>
    </row>
    <row r="178" spans="1:7" ht="18.75">
      <c r="A178" s="4"/>
      <c r="B178" s="4"/>
      <c r="C178" s="4"/>
      <c r="D178" s="4"/>
      <c r="E178" s="4"/>
      <c r="F178" s="4"/>
      <c r="G178" s="4"/>
    </row>
    <row r="179" spans="1:7" ht="18.75">
      <c r="A179" s="4"/>
      <c r="B179" s="4"/>
      <c r="C179" s="4"/>
      <c r="D179" s="4"/>
      <c r="E179" s="4"/>
      <c r="F179" s="4"/>
      <c r="G179" s="4"/>
    </row>
    <row r="180" spans="1:7" ht="18.75">
      <c r="A180" s="4"/>
      <c r="B180" s="4"/>
      <c r="C180" s="4"/>
      <c r="D180" s="4"/>
      <c r="E180" s="27"/>
      <c r="F180" s="4"/>
      <c r="G180" s="4"/>
    </row>
    <row r="181" spans="1:7" ht="18.75">
      <c r="A181" s="4"/>
      <c r="B181" s="4"/>
      <c r="C181" s="4"/>
      <c r="D181" s="4"/>
      <c r="E181" s="4"/>
      <c r="F181" s="4"/>
      <c r="G181" s="4"/>
    </row>
    <row r="182" spans="1:7" ht="18.75">
      <c r="A182" s="4"/>
      <c r="B182" s="4"/>
      <c r="C182" s="4"/>
      <c r="D182" s="4"/>
      <c r="E182" s="4"/>
      <c r="F182" s="4"/>
      <c r="G182" s="4"/>
    </row>
    <row r="183" spans="1:7" ht="18.75">
      <c r="A183" s="4"/>
      <c r="B183" s="4"/>
      <c r="C183" s="4"/>
      <c r="D183" s="4"/>
      <c r="E183" s="4"/>
      <c r="F183" s="4"/>
      <c r="G183" s="4"/>
    </row>
    <row r="184" spans="1:7" ht="18.75">
      <c r="A184" s="4"/>
      <c r="B184" s="4"/>
      <c r="C184" s="4"/>
      <c r="D184" s="4"/>
      <c r="E184" s="4"/>
      <c r="F184" s="4"/>
      <c r="G184" s="4"/>
    </row>
    <row r="185" spans="1:7" ht="18.75">
      <c r="A185" s="4"/>
      <c r="B185" s="4"/>
      <c r="C185" s="4"/>
      <c r="D185" s="4"/>
      <c r="E185" s="4"/>
      <c r="F185" s="4"/>
      <c r="G185" s="4"/>
    </row>
    <row r="186" spans="1:7" ht="18.75">
      <c r="A186" s="4"/>
      <c r="B186" s="4"/>
      <c r="C186" s="4"/>
      <c r="D186" s="4"/>
      <c r="E186" s="4"/>
      <c r="F186" s="4"/>
      <c r="G186" s="4"/>
    </row>
    <row r="187" spans="1:7" ht="18.75">
      <c r="A187" s="4"/>
      <c r="B187" s="4"/>
      <c r="C187" s="4"/>
      <c r="D187" s="4"/>
      <c r="E187" s="4"/>
      <c r="F187" s="4"/>
      <c r="G187" s="4"/>
    </row>
    <row r="188" spans="1:7" ht="18.75">
      <c r="A188" s="4"/>
      <c r="B188" s="4"/>
      <c r="C188" s="4"/>
      <c r="D188" s="4"/>
      <c r="E188" s="4"/>
      <c r="F188" s="4"/>
      <c r="G188" s="4"/>
    </row>
    <row r="189" spans="1:7" ht="18.75">
      <c r="A189" s="4"/>
      <c r="B189" s="4"/>
      <c r="C189" s="4"/>
      <c r="D189" s="4"/>
      <c r="E189" s="4"/>
      <c r="F189" s="4"/>
      <c r="G189" s="4"/>
    </row>
    <row r="190" spans="1:7" ht="18.75">
      <c r="A190" s="4"/>
      <c r="B190" s="4"/>
      <c r="C190" s="4"/>
      <c r="D190" s="4"/>
      <c r="E190" s="4"/>
      <c r="F190" s="4"/>
      <c r="G190" s="4"/>
    </row>
    <row r="191" spans="1:7" ht="18.75">
      <c r="A191" s="4"/>
      <c r="B191" s="4"/>
      <c r="C191" s="4"/>
      <c r="D191" s="4"/>
      <c r="E191" s="4"/>
      <c r="F191" s="4"/>
      <c r="G191" s="4"/>
    </row>
    <row r="192" spans="1:7" ht="18.75">
      <c r="A192" s="4"/>
      <c r="B192" s="4"/>
      <c r="C192" s="4"/>
      <c r="D192" s="4"/>
      <c r="E192" s="4"/>
      <c r="F192" s="4"/>
      <c r="G192" s="4"/>
    </row>
    <row r="193" spans="1:7" ht="18.75">
      <c r="A193" s="4"/>
      <c r="B193" s="4"/>
      <c r="C193" s="4"/>
      <c r="D193" s="4"/>
      <c r="E193" s="4"/>
      <c r="F193" s="4"/>
      <c r="G193" s="4"/>
    </row>
    <row r="194" spans="1:7" ht="18.75">
      <c r="A194" s="4"/>
      <c r="B194" s="4"/>
      <c r="C194" s="4"/>
      <c r="D194" s="4"/>
      <c r="E194" s="4"/>
      <c r="F194" s="4"/>
      <c r="G194" s="4"/>
    </row>
    <row r="195" spans="1:7" ht="18.75">
      <c r="A195" s="4"/>
      <c r="B195" s="4"/>
      <c r="C195" s="4"/>
      <c r="D195" s="4"/>
      <c r="E195" s="4"/>
      <c r="F195" s="4"/>
      <c r="G195" s="4"/>
    </row>
    <row r="196" spans="1:7" ht="18.75">
      <c r="A196" s="4"/>
      <c r="B196" s="4"/>
      <c r="C196" s="4"/>
      <c r="D196" s="4"/>
      <c r="E196" s="4"/>
      <c r="F196" s="4"/>
      <c r="G196" s="4"/>
    </row>
    <row r="197" spans="1:7" ht="18.75">
      <c r="A197" s="4"/>
      <c r="B197" s="4"/>
      <c r="C197" s="4"/>
      <c r="D197" s="4"/>
      <c r="E197" s="4"/>
      <c r="F197" s="4"/>
      <c r="G197" s="4"/>
    </row>
    <row r="198" spans="1:7" ht="18.75">
      <c r="A198" s="4"/>
      <c r="B198" s="4"/>
      <c r="C198" s="4"/>
      <c r="D198" s="4"/>
      <c r="E198" s="4"/>
      <c r="F198" s="4"/>
      <c r="G198" s="4"/>
    </row>
    <row r="199" spans="1:7" ht="18.75">
      <c r="A199" s="4"/>
      <c r="B199" s="4"/>
      <c r="C199" s="4"/>
      <c r="D199" s="4"/>
      <c r="E199" s="4"/>
      <c r="F199" s="4"/>
      <c r="G199" s="4"/>
    </row>
    <row r="200" spans="1:7" ht="18.75">
      <c r="A200" s="4"/>
      <c r="B200" s="4"/>
      <c r="C200" s="4"/>
      <c r="D200" s="4"/>
      <c r="E200" s="4"/>
      <c r="F200" s="4"/>
      <c r="G200" s="4"/>
    </row>
    <row r="201" spans="1:7" ht="18.75">
      <c r="A201" s="4"/>
      <c r="B201" s="4"/>
      <c r="C201" s="4"/>
      <c r="D201" s="4"/>
      <c r="E201" s="4"/>
      <c r="F201" s="4"/>
      <c r="G201" s="4"/>
    </row>
    <row r="202" spans="1:7" ht="18.75">
      <c r="A202" s="4"/>
      <c r="B202" s="4"/>
      <c r="C202" s="4"/>
      <c r="D202" s="4"/>
      <c r="E202" s="4"/>
      <c r="F202" s="4"/>
      <c r="G202" s="4"/>
    </row>
    <row r="203" spans="1:7" ht="18.75">
      <c r="A203" s="4"/>
      <c r="B203" s="4"/>
      <c r="C203" s="4"/>
      <c r="D203" s="4"/>
      <c r="E203" s="4"/>
      <c r="F203" s="4"/>
      <c r="G203" s="4"/>
    </row>
    <row r="204" spans="1:7" ht="18.75">
      <c r="A204" s="4"/>
      <c r="B204" s="4"/>
      <c r="C204" s="4"/>
      <c r="D204" s="4"/>
      <c r="E204" s="4"/>
      <c r="F204" s="4"/>
      <c r="G204" s="4"/>
    </row>
    <row r="205" spans="1:7" ht="18.75">
      <c r="A205" s="4"/>
      <c r="B205" s="4"/>
      <c r="C205" s="4"/>
      <c r="D205" s="4"/>
      <c r="E205" s="4"/>
      <c r="F205" s="4"/>
      <c r="G205" s="4"/>
    </row>
    <row r="206" spans="1:7" ht="18.75">
      <c r="A206" s="4"/>
      <c r="B206" s="4"/>
      <c r="C206" s="4"/>
      <c r="D206" s="4"/>
      <c r="E206" s="4"/>
      <c r="F206" s="4"/>
      <c r="G206" s="4"/>
    </row>
    <row r="207" spans="1:7" ht="18.75">
      <c r="A207" s="4"/>
      <c r="B207" s="4"/>
      <c r="C207" s="4"/>
      <c r="D207" s="4"/>
      <c r="E207" s="4"/>
      <c r="F207" s="4"/>
      <c r="G207" s="4"/>
    </row>
    <row r="208" spans="1:7" ht="18.75">
      <c r="A208" s="4"/>
      <c r="B208" s="4"/>
      <c r="C208" s="4"/>
      <c r="D208" s="4"/>
      <c r="E208" s="4"/>
      <c r="F208" s="4"/>
      <c r="G208" s="4"/>
    </row>
    <row r="209" spans="1:7" ht="18.75">
      <c r="A209" s="4"/>
      <c r="B209" s="4"/>
      <c r="C209" s="4"/>
      <c r="D209" s="4"/>
      <c r="E209" s="4"/>
      <c r="F209" s="4"/>
      <c r="G209" s="4"/>
    </row>
    <row r="210" spans="1:7" ht="18.75">
      <c r="A210" s="4"/>
      <c r="B210" s="4"/>
      <c r="C210" s="4"/>
      <c r="D210" s="4"/>
      <c r="E210" s="4"/>
      <c r="F210" s="4"/>
      <c r="G210" s="4"/>
    </row>
    <row r="211" spans="1:7" ht="18.75">
      <c r="A211" s="4"/>
      <c r="B211" s="4"/>
      <c r="C211" s="4"/>
      <c r="D211" s="4"/>
      <c r="E211" s="4"/>
      <c r="F211" s="4"/>
      <c r="G211" s="4"/>
    </row>
    <row r="212" spans="1:7" ht="18.75">
      <c r="A212" s="4"/>
      <c r="B212" s="4"/>
      <c r="C212" s="4"/>
      <c r="D212" s="4"/>
      <c r="E212" s="4"/>
      <c r="F212" s="4"/>
      <c r="G212" s="4"/>
    </row>
    <row r="213" spans="1:7" ht="18.75">
      <c r="A213" s="4"/>
      <c r="B213" s="4"/>
      <c r="C213" s="4"/>
      <c r="D213" s="4"/>
      <c r="E213" s="4"/>
      <c r="F213" s="4"/>
      <c r="G213" s="4"/>
    </row>
    <row r="214" spans="1:7" ht="18.75">
      <c r="A214" s="4"/>
      <c r="B214" s="4"/>
      <c r="C214" s="4"/>
      <c r="D214" s="4"/>
      <c r="E214" s="4"/>
      <c r="F214" s="4"/>
      <c r="G214" s="4"/>
    </row>
    <row r="215" spans="1:7" ht="18.75">
      <c r="A215" s="4"/>
      <c r="B215" s="4"/>
      <c r="C215" s="4"/>
      <c r="D215" s="4"/>
      <c r="E215" s="4"/>
      <c r="F215" s="4"/>
      <c r="G215" s="4"/>
    </row>
    <row r="216" spans="1:7" ht="18.75">
      <c r="A216" s="4"/>
      <c r="B216" s="4"/>
      <c r="C216" s="4"/>
      <c r="D216" s="4"/>
      <c r="E216" s="4"/>
      <c r="F216" s="4"/>
      <c r="G216" s="4"/>
    </row>
    <row r="217" spans="1:7" ht="18.75">
      <c r="A217" s="4"/>
      <c r="B217" s="4"/>
      <c r="C217" s="4"/>
      <c r="D217" s="4"/>
      <c r="E217" s="4"/>
      <c r="F217" s="4"/>
      <c r="G217" s="4"/>
    </row>
    <row r="218" spans="1:7" ht="18.75">
      <c r="A218" s="4"/>
      <c r="B218" s="4"/>
      <c r="C218" s="4"/>
      <c r="D218" s="4"/>
      <c r="E218" s="4"/>
      <c r="F218" s="4"/>
      <c r="G218" s="4"/>
    </row>
    <row r="219" spans="1:7" ht="18.75">
      <c r="A219" s="4"/>
      <c r="B219" s="4"/>
      <c r="C219" s="4"/>
      <c r="D219" s="4"/>
      <c r="E219" s="4"/>
      <c r="F219" s="4"/>
      <c r="G219" s="4"/>
    </row>
    <row r="220" spans="1:7" ht="18.75">
      <c r="A220" s="4"/>
      <c r="B220" s="4"/>
      <c r="C220" s="4"/>
      <c r="D220" s="4"/>
      <c r="E220" s="4"/>
      <c r="F220" s="4"/>
      <c r="G220" s="4"/>
    </row>
    <row r="221" spans="1:7" ht="18.75">
      <c r="A221" s="4"/>
      <c r="B221" s="4"/>
      <c r="C221" s="4"/>
      <c r="D221" s="4"/>
      <c r="E221" s="4"/>
      <c r="F221" s="4"/>
      <c r="G221" s="4"/>
    </row>
    <row r="222" spans="1:7" ht="18.75">
      <c r="A222" s="4"/>
      <c r="B222" s="4"/>
      <c r="C222" s="4"/>
      <c r="D222" s="4"/>
      <c r="E222" s="4"/>
      <c r="F222" s="4"/>
      <c r="G222" s="4"/>
    </row>
    <row r="223" spans="1:7" ht="18.75">
      <c r="A223" s="4"/>
      <c r="B223" s="4"/>
      <c r="C223" s="4"/>
      <c r="D223" s="4"/>
      <c r="E223" s="4"/>
      <c r="F223" s="4"/>
      <c r="G223" s="4"/>
    </row>
    <row r="224" spans="1:7" ht="18.75">
      <c r="A224" s="4"/>
      <c r="B224" s="4"/>
      <c r="C224" s="4"/>
      <c r="D224" s="4"/>
      <c r="E224" s="4"/>
      <c r="F224" s="4"/>
      <c r="G224" s="4"/>
    </row>
    <row r="225" spans="1:7" ht="18.75">
      <c r="A225" s="4"/>
      <c r="B225" s="4"/>
      <c r="C225" s="4"/>
      <c r="D225" s="4"/>
      <c r="E225" s="4"/>
      <c r="F225" s="4"/>
      <c r="G225" s="4"/>
    </row>
    <row r="226" spans="1:7" ht="18.75">
      <c r="A226" s="4"/>
      <c r="B226" s="4"/>
      <c r="C226" s="4"/>
      <c r="D226" s="4"/>
      <c r="E226" s="4"/>
      <c r="F226" s="4"/>
      <c r="G226" s="4"/>
    </row>
    <row r="227" spans="1:7" ht="18.75">
      <c r="A227" s="4"/>
      <c r="B227" s="4"/>
      <c r="C227" s="4"/>
      <c r="D227" s="4"/>
      <c r="E227" s="4"/>
      <c r="F227" s="4"/>
      <c r="G227" s="4"/>
    </row>
    <row r="228" spans="1:7" ht="18.75">
      <c r="A228" s="4"/>
      <c r="B228" s="4"/>
      <c r="C228" s="4"/>
      <c r="D228" s="4"/>
      <c r="E228" s="4"/>
      <c r="F228" s="4"/>
      <c r="G228" s="4"/>
    </row>
    <row r="229" spans="1:7" ht="18.75">
      <c r="A229" s="4"/>
      <c r="B229" s="4"/>
      <c r="C229" s="4"/>
      <c r="D229" s="4"/>
      <c r="E229" s="4"/>
      <c r="F229" s="4"/>
      <c r="G229" s="4"/>
    </row>
    <row r="230" spans="1:7" ht="18.75">
      <c r="A230" s="4"/>
      <c r="B230" s="4"/>
      <c r="C230" s="4"/>
      <c r="D230" s="4"/>
      <c r="E230" s="4"/>
      <c r="F230" s="4"/>
      <c r="G230" s="4"/>
    </row>
    <row r="231" spans="1:7" ht="18.75">
      <c r="A231" s="4"/>
      <c r="B231" s="4"/>
      <c r="C231" s="4"/>
      <c r="D231" s="4"/>
      <c r="E231" s="4"/>
      <c r="F231" s="4"/>
      <c r="G231" s="4"/>
    </row>
    <row r="232" spans="1:7" ht="18.75">
      <c r="A232" s="4"/>
      <c r="B232" s="4"/>
      <c r="C232" s="4"/>
      <c r="D232" s="4"/>
      <c r="E232" s="4"/>
      <c r="F232" s="4"/>
      <c r="G232" s="4"/>
    </row>
    <row r="233" spans="1:7" ht="18.75">
      <c r="A233" s="4"/>
      <c r="B233" s="4"/>
      <c r="C233" s="4"/>
      <c r="D233" s="4"/>
      <c r="E233" s="4"/>
      <c r="F233" s="4"/>
      <c r="G233" s="4"/>
    </row>
    <row r="234" spans="1:7" ht="18.75">
      <c r="A234" s="4"/>
      <c r="B234" s="4"/>
      <c r="C234" s="4"/>
      <c r="D234" s="4"/>
      <c r="E234" s="4"/>
      <c r="F234" s="4"/>
      <c r="G234" s="4"/>
    </row>
    <row r="235" spans="1:7" ht="18.75">
      <c r="A235" s="4"/>
      <c r="B235" s="4"/>
      <c r="C235" s="4"/>
      <c r="D235" s="4"/>
      <c r="E235" s="4"/>
      <c r="F235" s="4"/>
      <c r="G235" s="4"/>
    </row>
    <row r="236" spans="1:7" ht="18.75">
      <c r="A236" s="4"/>
      <c r="B236" s="4"/>
      <c r="C236" s="4"/>
      <c r="D236" s="4"/>
      <c r="E236" s="4"/>
      <c r="F236" s="4"/>
      <c r="G236" s="4"/>
    </row>
    <row r="237" spans="1:7" ht="18.75">
      <c r="A237" s="4"/>
      <c r="B237" s="4"/>
      <c r="C237" s="4"/>
      <c r="D237" s="4"/>
      <c r="E237" s="4"/>
      <c r="F237" s="4"/>
      <c r="G237" s="4"/>
    </row>
    <row r="238" spans="1:7" ht="18.75">
      <c r="A238" s="4"/>
      <c r="B238" s="4"/>
      <c r="C238" s="4"/>
      <c r="D238" s="4"/>
      <c r="E238" s="4"/>
      <c r="F238" s="4"/>
      <c r="G238" s="4"/>
    </row>
    <row r="239" spans="1:7" ht="18.75">
      <c r="A239" s="4"/>
      <c r="B239" s="4"/>
      <c r="C239" s="4"/>
      <c r="D239" s="4"/>
      <c r="E239" s="4"/>
      <c r="F239" s="4"/>
      <c r="G239" s="4"/>
    </row>
    <row r="240" spans="1:7" ht="18.75">
      <c r="A240" s="4"/>
      <c r="B240" s="4"/>
      <c r="C240" s="4"/>
      <c r="D240" s="4"/>
      <c r="E240" s="4"/>
      <c r="F240" s="4"/>
      <c r="G240" s="4"/>
    </row>
    <row r="241" spans="1:7" ht="18.75">
      <c r="A241" s="4"/>
      <c r="B241" s="4"/>
      <c r="C241" s="4"/>
      <c r="D241" s="4"/>
      <c r="E241" s="4"/>
      <c r="F241" s="4"/>
      <c r="G241" s="4"/>
    </row>
    <row r="242" spans="1:7" ht="18.75">
      <c r="A242" s="4"/>
      <c r="B242" s="4"/>
      <c r="C242" s="4"/>
      <c r="D242" s="4"/>
      <c r="E242" s="4"/>
      <c r="F242" s="4"/>
      <c r="G242" s="4"/>
    </row>
    <row r="243" spans="1:7" ht="18.75">
      <c r="A243" s="4"/>
      <c r="B243" s="4"/>
      <c r="C243" s="4"/>
      <c r="D243" s="4"/>
      <c r="E243" s="4"/>
      <c r="F243" s="4"/>
      <c r="G243" s="4"/>
    </row>
    <row r="244" spans="1:7" ht="18.75">
      <c r="A244" s="4"/>
      <c r="B244" s="4"/>
      <c r="C244" s="4"/>
      <c r="D244" s="4"/>
      <c r="E244" s="4"/>
      <c r="F244" s="4"/>
      <c r="G244" s="4"/>
    </row>
    <row r="245" spans="1:7" ht="18.75">
      <c r="A245" s="4"/>
      <c r="B245" s="4"/>
      <c r="C245" s="4"/>
      <c r="D245" s="4"/>
      <c r="E245" s="4"/>
      <c r="F245" s="4"/>
      <c r="G245" s="4"/>
    </row>
  </sheetData>
  <sheetProtection/>
  <mergeCells count="86">
    <mergeCell ref="C69:C71"/>
    <mergeCell ref="A65:A67"/>
    <mergeCell ref="B65:B67"/>
    <mergeCell ref="C65:C67"/>
    <mergeCell ref="D94:D103"/>
    <mergeCell ref="D90:D92"/>
    <mergeCell ref="B90:B92"/>
    <mergeCell ref="A74:A88"/>
    <mergeCell ref="B74:B88"/>
    <mergeCell ref="D117:D123"/>
    <mergeCell ref="C74:C88"/>
    <mergeCell ref="A61:A63"/>
    <mergeCell ref="B61:B63"/>
    <mergeCell ref="C61:C63"/>
    <mergeCell ref="D61:D63"/>
    <mergeCell ref="A69:A71"/>
    <mergeCell ref="B69:B71"/>
    <mergeCell ref="C94:C103"/>
    <mergeCell ref="A90:A92"/>
    <mergeCell ref="A128:A134"/>
    <mergeCell ref="B128:B134"/>
    <mergeCell ref="A152:A153"/>
    <mergeCell ref="C90:C92"/>
    <mergeCell ref="B117:B123"/>
    <mergeCell ref="C117:C123"/>
    <mergeCell ref="A140:A143"/>
    <mergeCell ref="C140:C143"/>
    <mergeCell ref="B140:B143"/>
    <mergeCell ref="A117:A123"/>
    <mergeCell ref="D140:D143"/>
    <mergeCell ref="A164:A168"/>
    <mergeCell ref="B164:B168"/>
    <mergeCell ref="A124:A127"/>
    <mergeCell ref="B124:B127"/>
    <mergeCell ref="C124:C127"/>
    <mergeCell ref="D124:D127"/>
    <mergeCell ref="C164:C168"/>
    <mergeCell ref="C128:C134"/>
    <mergeCell ref="D128:D134"/>
    <mergeCell ref="D164:D168"/>
    <mergeCell ref="B159:B161"/>
    <mergeCell ref="B154:B157"/>
    <mergeCell ref="C154:C157"/>
    <mergeCell ref="B152:B153"/>
    <mergeCell ref="C152:C153"/>
    <mergeCell ref="D152:D153"/>
    <mergeCell ref="B170:E170"/>
    <mergeCell ref="C144:C151"/>
    <mergeCell ref="D144:D151"/>
    <mergeCell ref="A144:A151"/>
    <mergeCell ref="C159:C161"/>
    <mergeCell ref="D159:D161"/>
    <mergeCell ref="B144:B151"/>
    <mergeCell ref="D154:D157"/>
    <mergeCell ref="A159:A161"/>
    <mergeCell ref="A154:A157"/>
    <mergeCell ref="B31:B60"/>
    <mergeCell ref="C31:C60"/>
    <mergeCell ref="D31:D60"/>
    <mergeCell ref="C109:C114"/>
    <mergeCell ref="D109:D114"/>
    <mergeCell ref="D104:D106"/>
    <mergeCell ref="C104:C106"/>
    <mergeCell ref="D69:D71"/>
    <mergeCell ref="D74:D88"/>
    <mergeCell ref="B94:B103"/>
    <mergeCell ref="A109:A114"/>
    <mergeCell ref="B109:B114"/>
    <mergeCell ref="A8:I8"/>
    <mergeCell ref="A25:A30"/>
    <mergeCell ref="B25:B30"/>
    <mergeCell ref="C25:C30"/>
    <mergeCell ref="D25:D30"/>
    <mergeCell ref="A31:A60"/>
    <mergeCell ref="C13:C20"/>
    <mergeCell ref="D13:D20"/>
    <mergeCell ref="A13:A20"/>
    <mergeCell ref="B13:B20"/>
    <mergeCell ref="D65:D67"/>
    <mergeCell ref="A137:A139"/>
    <mergeCell ref="B137:B139"/>
    <mergeCell ref="C137:C139"/>
    <mergeCell ref="D137:D139"/>
    <mergeCell ref="A104:A106"/>
    <mergeCell ref="B104:B106"/>
    <mergeCell ref="A94:A103"/>
  </mergeCells>
  <printOptions/>
  <pageMargins left="0.6692913385826772" right="0.2362204724409449" top="0.2362204724409449" bottom="0.1968503937007874" header="0.1968503937007874" footer="0.1968503937007874"/>
  <pageSetup fitToHeight="6" fitToWidth="1" horizontalDpi="600" verticalDpi="600" orientation="landscape" paperSize="9" scale="34" r:id="rId1"/>
  <rowBreaks count="1" manualBreakCount="1">
    <brk id="8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61"/>
  <sheetViews>
    <sheetView tabSelected="1" view="pageBreakPreview" zoomScale="60" zoomScalePageLayoutView="0" workbookViewId="0" topLeftCell="A1">
      <selection activeCell="H5" sqref="H5"/>
    </sheetView>
  </sheetViews>
  <sheetFormatPr defaultColWidth="9.00390625" defaultRowHeight="12.75"/>
  <cols>
    <col min="1" max="1" width="12.75390625" style="2" customWidth="1"/>
    <col min="2" max="2" width="21.125" style="2" customWidth="1"/>
    <col min="3" max="3" width="25.25390625" style="2" customWidth="1"/>
    <col min="4" max="4" width="86.125" style="2" hidden="1" customWidth="1"/>
    <col min="5" max="5" width="96.625" style="2" customWidth="1"/>
    <col min="6" max="6" width="23.00390625" style="2" customWidth="1"/>
    <col min="7" max="7" width="19.00390625" style="2" customWidth="1"/>
    <col min="8" max="8" width="19.25390625" style="2" customWidth="1"/>
    <col min="9" max="9" width="15.25390625" style="2" customWidth="1"/>
    <col min="10" max="10" width="13.125" style="2" customWidth="1"/>
    <col min="11" max="16384" width="9.125" style="2" customWidth="1"/>
  </cols>
  <sheetData>
    <row r="1" spans="1:10" ht="18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8.75">
      <c r="A2" s="6"/>
      <c r="B2" s="6"/>
      <c r="C2" s="6"/>
      <c r="D2" s="6"/>
      <c r="E2" s="6"/>
      <c r="F2" s="152"/>
      <c r="G2" s="152"/>
      <c r="H2" s="152" t="s">
        <v>642</v>
      </c>
      <c r="I2" s="6"/>
      <c r="J2" s="6"/>
    </row>
    <row r="3" spans="1:10" ht="18.75">
      <c r="A3" s="6"/>
      <c r="B3" s="6"/>
      <c r="C3" s="6"/>
      <c r="D3" s="6"/>
      <c r="E3" s="6"/>
      <c r="F3" s="152"/>
      <c r="G3" s="152"/>
      <c r="H3" s="152" t="s">
        <v>8</v>
      </c>
      <c r="I3" s="6"/>
      <c r="J3" s="6"/>
    </row>
    <row r="4" spans="1:10" ht="18.75">
      <c r="A4" s="6"/>
      <c r="B4" s="6"/>
      <c r="C4" s="6"/>
      <c r="D4" s="6"/>
      <c r="E4" s="6"/>
      <c r="F4" s="152"/>
      <c r="G4" s="152"/>
      <c r="H4" s="152" t="s">
        <v>319</v>
      </c>
      <c r="I4" s="6"/>
      <c r="J4" s="6"/>
    </row>
    <row r="5" spans="1:10" ht="18.75">
      <c r="A5" s="6"/>
      <c r="B5" s="6"/>
      <c r="C5" s="6"/>
      <c r="D5" s="6"/>
      <c r="E5" s="6"/>
      <c r="F5" s="152"/>
      <c r="G5" s="152"/>
      <c r="H5" s="152" t="s">
        <v>730</v>
      </c>
      <c r="I5" s="6"/>
      <c r="J5" s="6"/>
    </row>
    <row r="6" spans="1:10" ht="18.75">
      <c r="A6" s="6"/>
      <c r="B6" s="6"/>
      <c r="C6" s="6"/>
      <c r="D6" s="6"/>
      <c r="E6" s="6"/>
      <c r="F6" s="152"/>
      <c r="G6" s="6"/>
      <c r="H6" s="6"/>
      <c r="I6" s="6"/>
      <c r="J6" s="6"/>
    </row>
    <row r="7" spans="1:10" ht="14.25" customHeight="1">
      <c r="A7" s="6"/>
      <c r="B7" s="154"/>
      <c r="C7" s="154"/>
      <c r="D7" s="154"/>
      <c r="E7" s="154"/>
      <c r="F7" s="154"/>
      <c r="G7" s="154"/>
      <c r="H7" s="6"/>
      <c r="I7" s="6"/>
      <c r="J7" s="6"/>
    </row>
    <row r="8" spans="1:10" ht="17.25" customHeight="1">
      <c r="A8" s="6"/>
      <c r="B8" s="261" t="s">
        <v>643</v>
      </c>
      <c r="C8" s="219"/>
      <c r="D8" s="219"/>
      <c r="E8" s="219"/>
      <c r="F8" s="219"/>
      <c r="G8" s="219"/>
      <c r="H8" s="6"/>
      <c r="I8" s="6"/>
      <c r="J8" s="6"/>
    </row>
    <row r="9" spans="1:10" ht="17.25" customHeight="1">
      <c r="A9" s="6"/>
      <c r="B9" s="155"/>
      <c r="C9" s="14"/>
      <c r="D9" s="14"/>
      <c r="E9" s="14"/>
      <c r="F9" s="14"/>
      <c r="G9" s="14"/>
      <c r="H9" s="6"/>
      <c r="I9" s="6"/>
      <c r="J9" s="6"/>
    </row>
    <row r="10" spans="1:10" ht="162" customHeight="1">
      <c r="A10" s="256" t="s">
        <v>335</v>
      </c>
      <c r="B10" s="256" t="s">
        <v>336</v>
      </c>
      <c r="C10" s="256" t="s">
        <v>337</v>
      </c>
      <c r="D10" s="256" t="s">
        <v>338</v>
      </c>
      <c r="E10" s="256" t="s">
        <v>644</v>
      </c>
      <c r="F10" s="256" t="s">
        <v>645</v>
      </c>
      <c r="G10" s="256" t="s">
        <v>347</v>
      </c>
      <c r="H10" s="256" t="s">
        <v>5</v>
      </c>
      <c r="I10" s="258" t="s">
        <v>6</v>
      </c>
      <c r="J10" s="259"/>
    </row>
    <row r="11" spans="1:10" ht="47.25">
      <c r="A11" s="257"/>
      <c r="B11" s="257"/>
      <c r="C11" s="257"/>
      <c r="D11" s="257"/>
      <c r="E11" s="257"/>
      <c r="F11" s="257"/>
      <c r="G11" s="257"/>
      <c r="H11" s="257"/>
      <c r="I11" s="156" t="s">
        <v>646</v>
      </c>
      <c r="J11" s="156" t="s">
        <v>647</v>
      </c>
    </row>
    <row r="12" spans="1:10" s="1" customFormat="1" ht="18.75">
      <c r="A12" s="156">
        <v>1</v>
      </c>
      <c r="B12" s="156">
        <v>2</v>
      </c>
      <c r="C12" s="156">
        <v>3</v>
      </c>
      <c r="D12" s="156">
        <v>4</v>
      </c>
      <c r="E12" s="156">
        <v>5</v>
      </c>
      <c r="F12" s="156">
        <v>6</v>
      </c>
      <c r="G12" s="156">
        <v>7</v>
      </c>
      <c r="H12" s="156">
        <v>8</v>
      </c>
      <c r="I12" s="156">
        <v>9</v>
      </c>
      <c r="J12" s="156">
        <v>10</v>
      </c>
    </row>
    <row r="13" spans="1:10" s="1" customFormat="1" ht="18.75">
      <c r="A13" s="31"/>
      <c r="B13" s="31"/>
      <c r="C13" s="31"/>
      <c r="D13" s="31" t="s">
        <v>648</v>
      </c>
      <c r="E13" s="31"/>
      <c r="F13" s="31"/>
      <c r="G13" s="157">
        <f>G14+G16</f>
        <v>129500</v>
      </c>
      <c r="H13" s="157">
        <f>H14+H16</f>
        <v>80000</v>
      </c>
      <c r="I13" s="157">
        <f>I14+I16</f>
        <v>49500</v>
      </c>
      <c r="J13" s="157">
        <f>J14+J16</f>
        <v>49500</v>
      </c>
    </row>
    <row r="14" spans="1:10" s="1" customFormat="1" ht="47.25">
      <c r="A14" s="43" t="s">
        <v>158</v>
      </c>
      <c r="B14" s="43" t="s">
        <v>77</v>
      </c>
      <c r="C14" s="44" t="s">
        <v>58</v>
      </c>
      <c r="D14" s="44" t="s">
        <v>78</v>
      </c>
      <c r="E14" s="158" t="s">
        <v>649</v>
      </c>
      <c r="F14" s="158" t="s">
        <v>650</v>
      </c>
      <c r="G14" s="159">
        <f>H14+I14</f>
        <v>80000</v>
      </c>
      <c r="H14" s="158">
        <v>80000</v>
      </c>
      <c r="I14" s="159"/>
      <c r="J14" s="159"/>
    </row>
    <row r="15" spans="1:10" s="1" customFormat="1" ht="47.25">
      <c r="A15" s="43" t="s">
        <v>158</v>
      </c>
      <c r="B15" s="43" t="s">
        <v>77</v>
      </c>
      <c r="C15" s="44" t="s">
        <v>58</v>
      </c>
      <c r="D15" s="44" t="s">
        <v>78</v>
      </c>
      <c r="E15" s="160" t="s">
        <v>651</v>
      </c>
      <c r="F15" s="159" t="s">
        <v>652</v>
      </c>
      <c r="G15" s="159">
        <v>200000</v>
      </c>
      <c r="H15" s="158"/>
      <c r="I15" s="159">
        <v>200000</v>
      </c>
      <c r="J15" s="159">
        <f>I15</f>
        <v>200000</v>
      </c>
    </row>
    <row r="16" spans="1:10" ht="18.75">
      <c r="A16" s="43" t="s">
        <v>159</v>
      </c>
      <c r="B16" s="43" t="s">
        <v>79</v>
      </c>
      <c r="C16" s="44" t="s">
        <v>59</v>
      </c>
      <c r="D16" s="44" t="s">
        <v>80</v>
      </c>
      <c r="E16" s="158" t="s">
        <v>653</v>
      </c>
      <c r="F16" s="159" t="s">
        <v>652</v>
      </c>
      <c r="G16" s="159">
        <f aca="true" t="shared" si="0" ref="G16:G78">H16+I16</f>
        <v>49500</v>
      </c>
      <c r="H16" s="159"/>
      <c r="I16" s="159">
        <v>49500</v>
      </c>
      <c r="J16" s="159">
        <f>I16</f>
        <v>49500</v>
      </c>
    </row>
    <row r="17" spans="1:10" s="1" customFormat="1" ht="18.75">
      <c r="A17" s="161"/>
      <c r="B17" s="162"/>
      <c r="C17" s="162"/>
      <c r="D17" s="163" t="s">
        <v>654</v>
      </c>
      <c r="E17" s="164"/>
      <c r="F17" s="165"/>
      <c r="G17" s="165">
        <f>H17+I17</f>
        <v>13379065</v>
      </c>
      <c r="H17" s="165">
        <f>SUM(H18:H28)</f>
        <v>6145167</v>
      </c>
      <c r="I17" s="165">
        <f>SUM(I18:I28)</f>
        <v>7233898</v>
      </c>
      <c r="J17" s="165">
        <f>SUM(J18:J28)</f>
        <v>7233898</v>
      </c>
    </row>
    <row r="18" spans="1:10" ht="18.75">
      <c r="A18" s="43" t="s">
        <v>163</v>
      </c>
      <c r="B18" s="43" t="s">
        <v>29</v>
      </c>
      <c r="C18" s="44" t="s">
        <v>60</v>
      </c>
      <c r="D18" s="44" t="s">
        <v>83</v>
      </c>
      <c r="E18" s="160" t="s">
        <v>655</v>
      </c>
      <c r="F18" s="159" t="s">
        <v>652</v>
      </c>
      <c r="G18" s="159">
        <f t="shared" si="0"/>
        <v>2146431</v>
      </c>
      <c r="H18" s="159">
        <v>1973033</v>
      </c>
      <c r="I18" s="159">
        <f>571790-I19</f>
        <v>173398</v>
      </c>
      <c r="J18" s="159">
        <f aca="true" t="shared" si="1" ref="J18:J80">I18</f>
        <v>173398</v>
      </c>
    </row>
    <row r="19" spans="1:10" ht="18.75">
      <c r="A19" s="43" t="s">
        <v>163</v>
      </c>
      <c r="B19" s="43" t="s">
        <v>29</v>
      </c>
      <c r="C19" s="44" t="s">
        <v>60</v>
      </c>
      <c r="D19" s="44" t="s">
        <v>83</v>
      </c>
      <c r="E19" s="160" t="s">
        <v>656</v>
      </c>
      <c r="F19" s="159" t="s">
        <v>652</v>
      </c>
      <c r="G19" s="159">
        <f t="shared" si="0"/>
        <v>398392</v>
      </c>
      <c r="H19" s="159"/>
      <c r="I19" s="159">
        <f>212144+186248</f>
        <v>398392</v>
      </c>
      <c r="J19" s="159">
        <f t="shared" si="1"/>
        <v>398392</v>
      </c>
    </row>
    <row r="20" spans="1:10" ht="47.25">
      <c r="A20" s="43" t="s">
        <v>164</v>
      </c>
      <c r="B20" s="43" t="s">
        <v>30</v>
      </c>
      <c r="C20" s="44" t="s">
        <v>61</v>
      </c>
      <c r="D20" s="44" t="s">
        <v>165</v>
      </c>
      <c r="E20" s="160" t="s">
        <v>651</v>
      </c>
      <c r="F20" s="159" t="s">
        <v>652</v>
      </c>
      <c r="G20" s="159">
        <f t="shared" si="0"/>
        <v>606000</v>
      </c>
      <c r="H20" s="159"/>
      <c r="I20" s="159">
        <f>400000+50000+156000</f>
        <v>606000</v>
      </c>
      <c r="J20" s="159">
        <f t="shared" si="1"/>
        <v>606000</v>
      </c>
    </row>
    <row r="21" spans="1:10" ht="47.25">
      <c r="A21" s="43" t="s">
        <v>164</v>
      </c>
      <c r="B21" s="43" t="s">
        <v>30</v>
      </c>
      <c r="C21" s="44" t="s">
        <v>61</v>
      </c>
      <c r="D21" s="44" t="s">
        <v>165</v>
      </c>
      <c r="E21" s="160" t="s">
        <v>655</v>
      </c>
      <c r="F21" s="159" t="s">
        <v>652</v>
      </c>
      <c r="G21" s="159">
        <f t="shared" si="0"/>
        <v>8124923</v>
      </c>
      <c r="H21" s="159">
        <v>3941910</v>
      </c>
      <c r="I21" s="159">
        <f>4875383-I20-I23</f>
        <v>4183013</v>
      </c>
      <c r="J21" s="159">
        <f t="shared" si="1"/>
        <v>4183013</v>
      </c>
    </row>
    <row r="22" spans="1:10" ht="47.25">
      <c r="A22" s="43" t="s">
        <v>164</v>
      </c>
      <c r="B22" s="43" t="s">
        <v>30</v>
      </c>
      <c r="C22" s="44" t="s">
        <v>61</v>
      </c>
      <c r="D22" s="44" t="s">
        <v>165</v>
      </c>
      <c r="E22" s="160" t="s">
        <v>657</v>
      </c>
      <c r="F22" s="159" t="s">
        <v>658</v>
      </c>
      <c r="G22" s="159">
        <f t="shared" si="0"/>
        <v>975100</v>
      </c>
      <c r="H22" s="159"/>
      <c r="I22" s="159">
        <v>975100</v>
      </c>
      <c r="J22" s="159">
        <f>I22</f>
        <v>975100</v>
      </c>
    </row>
    <row r="23" spans="1:10" ht="47.25">
      <c r="A23" s="43" t="s">
        <v>164</v>
      </c>
      <c r="B23" s="43" t="s">
        <v>30</v>
      </c>
      <c r="C23" s="44" t="s">
        <v>61</v>
      </c>
      <c r="D23" s="44" t="s">
        <v>165</v>
      </c>
      <c r="E23" s="160" t="s">
        <v>659</v>
      </c>
      <c r="F23" s="159" t="s">
        <v>660</v>
      </c>
      <c r="G23" s="159">
        <f t="shared" si="0"/>
        <v>86370</v>
      </c>
      <c r="H23" s="159"/>
      <c r="I23" s="159">
        <v>86370</v>
      </c>
      <c r="J23" s="159">
        <f t="shared" si="1"/>
        <v>86370</v>
      </c>
    </row>
    <row r="24" spans="1:10" ht="47.25">
      <c r="A24" s="43" t="s">
        <v>164</v>
      </c>
      <c r="B24" s="43" t="s">
        <v>30</v>
      </c>
      <c r="C24" s="44" t="s">
        <v>61</v>
      </c>
      <c r="D24" s="44" t="s">
        <v>165</v>
      </c>
      <c r="E24" s="160" t="s">
        <v>661</v>
      </c>
      <c r="F24" s="159" t="s">
        <v>662</v>
      </c>
      <c r="G24" s="159">
        <f t="shared" si="0"/>
        <v>29000</v>
      </c>
      <c r="H24" s="159">
        <v>29000</v>
      </c>
      <c r="I24" s="159"/>
      <c r="J24" s="159"/>
    </row>
    <row r="25" spans="1:10" ht="18.75">
      <c r="A25" s="43" t="s">
        <v>167</v>
      </c>
      <c r="B25" s="43" t="s">
        <v>85</v>
      </c>
      <c r="C25" s="44" t="s">
        <v>63</v>
      </c>
      <c r="D25" s="44" t="s">
        <v>86</v>
      </c>
      <c r="E25" s="160" t="s">
        <v>655</v>
      </c>
      <c r="F25" s="159" t="s">
        <v>652</v>
      </c>
      <c r="G25" s="159">
        <f t="shared" si="0"/>
        <v>141494</v>
      </c>
      <c r="H25" s="159">
        <v>141494</v>
      </c>
      <c r="I25" s="159"/>
      <c r="J25" s="159">
        <f t="shared" si="1"/>
        <v>0</v>
      </c>
    </row>
    <row r="26" spans="1:10" ht="18.75">
      <c r="A26" s="43" t="s">
        <v>168</v>
      </c>
      <c r="B26" s="43" t="s">
        <v>38</v>
      </c>
      <c r="C26" s="44" t="s">
        <v>26</v>
      </c>
      <c r="D26" s="44" t="s">
        <v>87</v>
      </c>
      <c r="E26" s="160" t="s">
        <v>659</v>
      </c>
      <c r="F26" s="159" t="s">
        <v>660</v>
      </c>
      <c r="G26" s="159">
        <f t="shared" si="0"/>
        <v>94270</v>
      </c>
      <c r="H26" s="159"/>
      <c r="I26" s="159">
        <v>94270</v>
      </c>
      <c r="J26" s="159">
        <f t="shared" si="1"/>
        <v>94270</v>
      </c>
    </row>
    <row r="27" spans="1:10" ht="18.75">
      <c r="A27" s="43" t="s">
        <v>172</v>
      </c>
      <c r="B27" s="43" t="s">
        <v>173</v>
      </c>
      <c r="C27" s="44" t="s">
        <v>26</v>
      </c>
      <c r="D27" s="44" t="s">
        <v>174</v>
      </c>
      <c r="E27" s="160" t="s">
        <v>655</v>
      </c>
      <c r="F27" s="159" t="s">
        <v>652</v>
      </c>
      <c r="G27" s="159">
        <f t="shared" si="0"/>
        <v>59730</v>
      </c>
      <c r="H27" s="159">
        <v>59730</v>
      </c>
      <c r="I27" s="159"/>
      <c r="J27" s="159">
        <f t="shared" si="1"/>
        <v>0</v>
      </c>
    </row>
    <row r="28" spans="1:10" ht="18.75">
      <c r="A28" s="43" t="s">
        <v>470</v>
      </c>
      <c r="B28" s="43" t="s">
        <v>471</v>
      </c>
      <c r="C28" s="44" t="s">
        <v>59</v>
      </c>
      <c r="D28" s="44" t="s">
        <v>472</v>
      </c>
      <c r="E28" s="160" t="s">
        <v>657</v>
      </c>
      <c r="F28" s="159" t="s">
        <v>658</v>
      </c>
      <c r="G28" s="159">
        <f t="shared" si="0"/>
        <v>717355</v>
      </c>
      <c r="H28" s="159"/>
      <c r="I28" s="159">
        <v>717355</v>
      </c>
      <c r="J28" s="159">
        <f t="shared" si="1"/>
        <v>717355</v>
      </c>
    </row>
    <row r="29" spans="1:10" ht="18.75">
      <c r="A29" s="7"/>
      <c r="B29" s="162"/>
      <c r="C29" s="162"/>
      <c r="D29" s="163" t="s">
        <v>663</v>
      </c>
      <c r="E29" s="164"/>
      <c r="F29" s="163"/>
      <c r="G29" s="165">
        <f>H29+I29</f>
        <v>17917250</v>
      </c>
      <c r="H29" s="163">
        <f>SUM(H30:H38)</f>
        <v>8324074</v>
      </c>
      <c r="I29" s="163">
        <f>SUM(I30:I38)</f>
        <v>9593176</v>
      </c>
      <c r="J29" s="159">
        <f t="shared" si="1"/>
        <v>9593176</v>
      </c>
    </row>
    <row r="30" spans="1:10" ht="18.75">
      <c r="A30" s="43" t="s">
        <v>178</v>
      </c>
      <c r="B30" s="43" t="s">
        <v>85</v>
      </c>
      <c r="C30" s="44" t="s">
        <v>63</v>
      </c>
      <c r="D30" s="44" t="s">
        <v>86</v>
      </c>
      <c r="E30" s="160" t="s">
        <v>664</v>
      </c>
      <c r="F30" s="159" t="s">
        <v>652</v>
      </c>
      <c r="G30" s="159">
        <f t="shared" si="0"/>
        <v>133200</v>
      </c>
      <c r="H30" s="166">
        <v>133200</v>
      </c>
      <c r="I30" s="166"/>
      <c r="J30" s="159">
        <f t="shared" si="1"/>
        <v>0</v>
      </c>
    </row>
    <row r="31" spans="1:10" ht="18.75">
      <c r="A31" s="43" t="s">
        <v>179</v>
      </c>
      <c r="B31" s="43" t="s">
        <v>39</v>
      </c>
      <c r="C31" s="44" t="s">
        <v>65</v>
      </c>
      <c r="D31" s="44" t="s">
        <v>88</v>
      </c>
      <c r="E31" s="160" t="s">
        <v>664</v>
      </c>
      <c r="F31" s="159" t="s">
        <v>652</v>
      </c>
      <c r="G31" s="159">
        <f t="shared" si="0"/>
        <v>12261427</v>
      </c>
      <c r="H31" s="160">
        <v>2868251</v>
      </c>
      <c r="I31" s="166">
        <v>9393176</v>
      </c>
      <c r="J31" s="159">
        <f t="shared" si="1"/>
        <v>9393176</v>
      </c>
    </row>
    <row r="32" spans="1:10" ht="31.5">
      <c r="A32" s="43" t="s">
        <v>180</v>
      </c>
      <c r="B32" s="43" t="s">
        <v>89</v>
      </c>
      <c r="C32" s="44" t="s">
        <v>181</v>
      </c>
      <c r="D32" s="44" t="s">
        <v>90</v>
      </c>
      <c r="E32" s="160" t="s">
        <v>651</v>
      </c>
      <c r="F32" s="159" t="s">
        <v>652</v>
      </c>
      <c r="G32" s="159">
        <f>H32+I32</f>
        <v>200000</v>
      </c>
      <c r="H32" s="159"/>
      <c r="I32" s="159">
        <v>200000</v>
      </c>
      <c r="J32" s="159">
        <f>I32</f>
        <v>200000</v>
      </c>
    </row>
    <row r="33" spans="1:10" ht="18.75">
      <c r="A33" s="43" t="s">
        <v>182</v>
      </c>
      <c r="B33" s="43" t="s">
        <v>91</v>
      </c>
      <c r="C33" s="44" t="s">
        <v>66</v>
      </c>
      <c r="D33" s="44" t="s">
        <v>11</v>
      </c>
      <c r="E33" s="160" t="s">
        <v>664</v>
      </c>
      <c r="F33" s="159" t="s">
        <v>652</v>
      </c>
      <c r="G33" s="159">
        <f t="shared" si="0"/>
        <v>40000</v>
      </c>
      <c r="H33" s="166">
        <v>40000</v>
      </c>
      <c r="I33" s="166"/>
      <c r="J33" s="159">
        <f t="shared" si="1"/>
        <v>0</v>
      </c>
    </row>
    <row r="34" spans="1:10" ht="18.75">
      <c r="A34" s="43" t="s">
        <v>183</v>
      </c>
      <c r="B34" s="43" t="s">
        <v>92</v>
      </c>
      <c r="C34" s="44" t="s">
        <v>66</v>
      </c>
      <c r="D34" s="44" t="s">
        <v>12</v>
      </c>
      <c r="E34" s="160" t="s">
        <v>664</v>
      </c>
      <c r="F34" s="159" t="s">
        <v>652</v>
      </c>
      <c r="G34" s="159">
        <f t="shared" si="0"/>
        <v>362327</v>
      </c>
      <c r="H34" s="166">
        <v>362327</v>
      </c>
      <c r="I34" s="166"/>
      <c r="J34" s="159">
        <f t="shared" si="1"/>
        <v>0</v>
      </c>
    </row>
    <row r="35" spans="1:10" ht="18.75">
      <c r="A35" s="43" t="s">
        <v>184</v>
      </c>
      <c r="B35" s="43" t="s">
        <v>93</v>
      </c>
      <c r="C35" s="44" t="s">
        <v>66</v>
      </c>
      <c r="D35" s="44" t="s">
        <v>94</v>
      </c>
      <c r="E35" s="160" t="s">
        <v>664</v>
      </c>
      <c r="F35" s="159" t="s">
        <v>652</v>
      </c>
      <c r="G35" s="159">
        <f t="shared" si="0"/>
        <v>188661</v>
      </c>
      <c r="H35" s="166">
        <v>188661</v>
      </c>
      <c r="I35" s="166"/>
      <c r="J35" s="159">
        <f t="shared" si="1"/>
        <v>0</v>
      </c>
    </row>
    <row r="36" spans="1:10" ht="18.75">
      <c r="A36" s="43" t="s">
        <v>185</v>
      </c>
      <c r="B36" s="43" t="s">
        <v>95</v>
      </c>
      <c r="C36" s="44" t="s">
        <v>66</v>
      </c>
      <c r="D36" s="44" t="s">
        <v>96</v>
      </c>
      <c r="E36" s="160" t="s">
        <v>664</v>
      </c>
      <c r="F36" s="159" t="s">
        <v>652</v>
      </c>
      <c r="G36" s="159">
        <f t="shared" si="0"/>
        <v>1998987</v>
      </c>
      <c r="H36" s="166">
        <v>1998987</v>
      </c>
      <c r="I36" s="166"/>
      <c r="J36" s="159">
        <f t="shared" si="1"/>
        <v>0</v>
      </c>
    </row>
    <row r="37" spans="1:10" ht="18.75">
      <c r="A37" s="43" t="s">
        <v>192</v>
      </c>
      <c r="B37" s="43">
        <v>2152</v>
      </c>
      <c r="C37" s="44" t="s">
        <v>66</v>
      </c>
      <c r="D37" s="44" t="s">
        <v>194</v>
      </c>
      <c r="E37" s="160" t="s">
        <v>664</v>
      </c>
      <c r="F37" s="159" t="s">
        <v>652</v>
      </c>
      <c r="G37" s="159">
        <f t="shared" si="0"/>
        <v>2708648</v>
      </c>
      <c r="H37" s="166">
        <v>2708648</v>
      </c>
      <c r="I37" s="166"/>
      <c r="J37" s="159">
        <f t="shared" si="1"/>
        <v>0</v>
      </c>
    </row>
    <row r="38" spans="1:10" ht="18.75">
      <c r="A38" s="43" t="s">
        <v>198</v>
      </c>
      <c r="B38" s="43" t="s">
        <v>199</v>
      </c>
      <c r="C38" s="44" t="s">
        <v>118</v>
      </c>
      <c r="D38" s="44" t="s">
        <v>119</v>
      </c>
      <c r="E38" s="160" t="s">
        <v>664</v>
      </c>
      <c r="F38" s="159" t="s">
        <v>652</v>
      </c>
      <c r="G38" s="159">
        <f t="shared" si="0"/>
        <v>24000</v>
      </c>
      <c r="H38" s="166">
        <v>24000</v>
      </c>
      <c r="I38" s="166"/>
      <c r="J38" s="159">
        <f t="shared" si="1"/>
        <v>0</v>
      </c>
    </row>
    <row r="39" spans="1:10" s="1" customFormat="1" ht="18.75">
      <c r="A39" s="161"/>
      <c r="B39" s="162"/>
      <c r="C39" s="162"/>
      <c r="D39" s="164" t="s">
        <v>665</v>
      </c>
      <c r="E39" s="167"/>
      <c r="F39" s="165"/>
      <c r="G39" s="165">
        <f>SUM(G40:G52)</f>
        <v>18759674</v>
      </c>
      <c r="H39" s="165">
        <f>SUM(H40:H52)</f>
        <v>12789690</v>
      </c>
      <c r="I39" s="165">
        <f>SUM(I40:I52)</f>
        <v>5969984</v>
      </c>
      <c r="J39" s="165">
        <f>SUM(J40:J52)</f>
        <v>5969984</v>
      </c>
    </row>
    <row r="40" spans="1:10" s="1" customFormat="1" ht="31.5">
      <c r="A40" s="43" t="s">
        <v>202</v>
      </c>
      <c r="B40" s="43" t="s">
        <v>81</v>
      </c>
      <c r="C40" s="44" t="s">
        <v>58</v>
      </c>
      <c r="D40" s="44" t="s">
        <v>82</v>
      </c>
      <c r="E40" s="158" t="s">
        <v>666</v>
      </c>
      <c r="F40" s="159" t="s">
        <v>667</v>
      </c>
      <c r="G40" s="159">
        <f t="shared" si="0"/>
        <v>5694139</v>
      </c>
      <c r="H40" s="159"/>
      <c r="I40" s="159">
        <v>5694139</v>
      </c>
      <c r="J40" s="159">
        <f t="shared" si="1"/>
        <v>5694139</v>
      </c>
    </row>
    <row r="41" spans="1:10" ht="18.75">
      <c r="A41" s="43" t="s">
        <v>207</v>
      </c>
      <c r="B41" s="43" t="s">
        <v>43</v>
      </c>
      <c r="C41" s="44" t="s">
        <v>67</v>
      </c>
      <c r="D41" s="44" t="s">
        <v>102</v>
      </c>
      <c r="E41" s="158" t="s">
        <v>668</v>
      </c>
      <c r="F41" s="159" t="s">
        <v>652</v>
      </c>
      <c r="G41" s="159">
        <f t="shared" si="0"/>
        <v>32730</v>
      </c>
      <c r="H41" s="159">
        <v>32730</v>
      </c>
      <c r="I41" s="159"/>
      <c r="J41" s="159">
        <f t="shared" si="1"/>
        <v>0</v>
      </c>
    </row>
    <row r="42" spans="1:10" ht="18.75">
      <c r="A42" s="43" t="s">
        <v>208</v>
      </c>
      <c r="B42" s="43" t="s">
        <v>103</v>
      </c>
      <c r="C42" s="44" t="s">
        <v>68</v>
      </c>
      <c r="D42" s="44" t="s">
        <v>104</v>
      </c>
      <c r="E42" s="158" t="s">
        <v>668</v>
      </c>
      <c r="F42" s="159" t="s">
        <v>652</v>
      </c>
      <c r="G42" s="159">
        <f t="shared" si="0"/>
        <v>80000</v>
      </c>
      <c r="H42" s="159">
        <v>80000</v>
      </c>
      <c r="I42" s="159"/>
      <c r="J42" s="159">
        <f t="shared" si="1"/>
        <v>0</v>
      </c>
    </row>
    <row r="43" spans="1:10" ht="31.5">
      <c r="A43" s="43" t="s">
        <v>209</v>
      </c>
      <c r="B43" s="43" t="s">
        <v>44</v>
      </c>
      <c r="C43" s="44" t="s">
        <v>68</v>
      </c>
      <c r="D43" s="44" t="s">
        <v>34</v>
      </c>
      <c r="E43" s="158" t="s">
        <v>668</v>
      </c>
      <c r="F43" s="159" t="s">
        <v>652</v>
      </c>
      <c r="G43" s="159">
        <f t="shared" si="0"/>
        <v>1000000</v>
      </c>
      <c r="H43" s="159">
        <v>1000000</v>
      </c>
      <c r="I43" s="159"/>
      <c r="J43" s="159">
        <f t="shared" si="1"/>
        <v>0</v>
      </c>
    </row>
    <row r="44" spans="1:10" ht="31.5">
      <c r="A44" s="43" t="s">
        <v>210</v>
      </c>
      <c r="B44" s="43" t="s">
        <v>45</v>
      </c>
      <c r="C44" s="44" t="s">
        <v>68</v>
      </c>
      <c r="D44" s="44" t="s">
        <v>105</v>
      </c>
      <c r="E44" s="158" t="s">
        <v>668</v>
      </c>
      <c r="F44" s="159" t="s">
        <v>652</v>
      </c>
      <c r="G44" s="159">
        <f t="shared" si="0"/>
        <v>110000</v>
      </c>
      <c r="H44" s="159">
        <v>110000</v>
      </c>
      <c r="I44" s="159"/>
      <c r="J44" s="159">
        <f t="shared" si="1"/>
        <v>0</v>
      </c>
    </row>
    <row r="45" spans="1:10" ht="31.5">
      <c r="A45" s="43" t="s">
        <v>211</v>
      </c>
      <c r="B45" s="43" t="s">
        <v>106</v>
      </c>
      <c r="C45" s="44" t="s">
        <v>68</v>
      </c>
      <c r="D45" s="44" t="s">
        <v>35</v>
      </c>
      <c r="E45" s="158" t="s">
        <v>668</v>
      </c>
      <c r="F45" s="159" t="s">
        <v>652</v>
      </c>
      <c r="G45" s="159">
        <f t="shared" si="0"/>
        <v>5808400</v>
      </c>
      <c r="H45" s="159">
        <v>5808400</v>
      </c>
      <c r="I45" s="159"/>
      <c r="J45" s="159">
        <f t="shared" si="1"/>
        <v>0</v>
      </c>
    </row>
    <row r="46" spans="1:10" ht="31.5">
      <c r="A46" s="43">
        <v>813090</v>
      </c>
      <c r="B46" s="43">
        <v>3090</v>
      </c>
      <c r="C46" s="190">
        <v>1030</v>
      </c>
      <c r="D46" s="44" t="s">
        <v>350</v>
      </c>
      <c r="E46" s="158" t="s">
        <v>669</v>
      </c>
      <c r="F46" s="159" t="s">
        <v>670</v>
      </c>
      <c r="G46" s="159">
        <f t="shared" si="0"/>
        <v>38700</v>
      </c>
      <c r="H46" s="159">
        <v>38700</v>
      </c>
      <c r="I46" s="159"/>
      <c r="J46" s="159"/>
    </row>
    <row r="47" spans="1:10" ht="31.5">
      <c r="A47" s="43" t="s">
        <v>241</v>
      </c>
      <c r="B47" s="43" t="s">
        <v>115</v>
      </c>
      <c r="C47" s="44" t="s">
        <v>69</v>
      </c>
      <c r="D47" s="44" t="s">
        <v>116</v>
      </c>
      <c r="E47" s="158" t="s">
        <v>671</v>
      </c>
      <c r="F47" s="159" t="s">
        <v>652</v>
      </c>
      <c r="G47" s="159">
        <f t="shared" si="0"/>
        <v>517014</v>
      </c>
      <c r="H47" s="159">
        <v>517014</v>
      </c>
      <c r="I47" s="159"/>
      <c r="J47" s="159"/>
    </row>
    <row r="48" spans="1:10" s="170" customFormat="1" ht="18.75">
      <c r="A48" s="168" t="s">
        <v>242</v>
      </c>
      <c r="B48" s="168" t="s">
        <v>243</v>
      </c>
      <c r="C48" s="169" t="s">
        <v>69</v>
      </c>
      <c r="D48" s="169" t="s">
        <v>244</v>
      </c>
      <c r="E48" s="158" t="s">
        <v>671</v>
      </c>
      <c r="F48" s="159" t="s">
        <v>652</v>
      </c>
      <c r="G48" s="158">
        <f t="shared" si="0"/>
        <v>10000</v>
      </c>
      <c r="H48" s="158">
        <v>10000</v>
      </c>
      <c r="I48" s="158"/>
      <c r="J48" s="158">
        <f t="shared" si="1"/>
        <v>0</v>
      </c>
    </row>
    <row r="49" spans="1:10" ht="18.75">
      <c r="A49" s="43" t="s">
        <v>239</v>
      </c>
      <c r="B49" s="43" t="s">
        <v>71</v>
      </c>
      <c r="C49" s="44" t="s">
        <v>29</v>
      </c>
      <c r="D49" s="44" t="s">
        <v>240</v>
      </c>
      <c r="E49" s="158" t="s">
        <v>672</v>
      </c>
      <c r="F49" s="159" t="s">
        <v>673</v>
      </c>
      <c r="G49" s="159">
        <f t="shared" si="0"/>
        <v>2141851</v>
      </c>
      <c r="H49" s="159">
        <v>1881006</v>
      </c>
      <c r="I49" s="159">
        <v>260845</v>
      </c>
      <c r="J49" s="159">
        <f t="shared" si="1"/>
        <v>260845</v>
      </c>
    </row>
    <row r="50" spans="1:10" ht="47.25">
      <c r="A50" s="43" t="s">
        <v>476</v>
      </c>
      <c r="B50" s="43" t="s">
        <v>267</v>
      </c>
      <c r="C50" s="44" t="s">
        <v>69</v>
      </c>
      <c r="D50" s="44" t="s">
        <v>268</v>
      </c>
      <c r="E50" s="160" t="s">
        <v>674</v>
      </c>
      <c r="F50" s="159" t="s">
        <v>652</v>
      </c>
      <c r="G50" s="158">
        <f>H50+I50</f>
        <v>3284784</v>
      </c>
      <c r="H50" s="158">
        <v>3284784</v>
      </c>
      <c r="I50" s="167"/>
      <c r="J50" s="158">
        <f>I50</f>
        <v>0</v>
      </c>
    </row>
    <row r="51" spans="1:10" ht="63">
      <c r="A51" s="171" t="s">
        <v>255</v>
      </c>
      <c r="B51" s="43">
        <v>3242</v>
      </c>
      <c r="C51" s="44" t="s">
        <v>13</v>
      </c>
      <c r="D51" s="44"/>
      <c r="E51" s="160" t="s">
        <v>694</v>
      </c>
      <c r="F51" s="159" t="s">
        <v>695</v>
      </c>
      <c r="G51" s="158">
        <f>H51+I51</f>
        <v>38000</v>
      </c>
      <c r="H51" s="158">
        <v>23000</v>
      </c>
      <c r="I51" s="158">
        <v>15000</v>
      </c>
      <c r="J51" s="158">
        <f>I51</f>
        <v>15000</v>
      </c>
    </row>
    <row r="52" spans="1:10" ht="18.75">
      <c r="A52" s="171" t="s">
        <v>255</v>
      </c>
      <c r="B52" s="43">
        <v>3242</v>
      </c>
      <c r="C52" s="44" t="s">
        <v>13</v>
      </c>
      <c r="D52" s="44" t="s">
        <v>257</v>
      </c>
      <c r="E52" s="158" t="s">
        <v>675</v>
      </c>
      <c r="F52" s="159" t="s">
        <v>676</v>
      </c>
      <c r="G52" s="159">
        <f t="shared" si="0"/>
        <v>4056</v>
      </c>
      <c r="H52" s="159">
        <v>4056</v>
      </c>
      <c r="I52" s="159"/>
      <c r="J52" s="159">
        <f t="shared" si="1"/>
        <v>0</v>
      </c>
    </row>
    <row r="53" spans="1:10" s="173" customFormat="1" ht="18.75">
      <c r="A53" s="172"/>
      <c r="B53" s="162"/>
      <c r="C53" s="162"/>
      <c r="D53" s="163" t="s">
        <v>677</v>
      </c>
      <c r="E53" s="167"/>
      <c r="F53" s="165"/>
      <c r="G53" s="165">
        <f>H53+I53</f>
        <v>129000</v>
      </c>
      <c r="H53" s="165">
        <f>H55+H54</f>
        <v>129000</v>
      </c>
      <c r="I53" s="165">
        <f>I55</f>
        <v>0</v>
      </c>
      <c r="J53" s="165">
        <f t="shared" si="1"/>
        <v>0</v>
      </c>
    </row>
    <row r="54" spans="1:10" s="173" customFormat="1" ht="47.25">
      <c r="A54" s="43" t="s">
        <v>611</v>
      </c>
      <c r="B54" s="43" t="s">
        <v>612</v>
      </c>
      <c r="C54" s="44" t="s">
        <v>69</v>
      </c>
      <c r="D54" s="44" t="s">
        <v>613</v>
      </c>
      <c r="E54" s="160" t="s">
        <v>678</v>
      </c>
      <c r="F54" s="159" t="s">
        <v>652</v>
      </c>
      <c r="G54" s="158">
        <f>H54+I54</f>
        <v>100000</v>
      </c>
      <c r="H54" s="158">
        <v>100000</v>
      </c>
      <c r="I54" s="158"/>
      <c r="J54" s="158">
        <f>I54</f>
        <v>0</v>
      </c>
    </row>
    <row r="55" spans="1:10" s="170" customFormat="1" ht="18.75">
      <c r="A55" s="168" t="s">
        <v>261</v>
      </c>
      <c r="B55" s="168" t="s">
        <v>52</v>
      </c>
      <c r="C55" s="169" t="s">
        <v>69</v>
      </c>
      <c r="D55" s="169" t="s">
        <v>120</v>
      </c>
      <c r="E55" s="160" t="s">
        <v>678</v>
      </c>
      <c r="F55" s="159" t="s">
        <v>652</v>
      </c>
      <c r="G55" s="158">
        <f t="shared" si="0"/>
        <v>29000</v>
      </c>
      <c r="H55" s="158">
        <v>29000</v>
      </c>
      <c r="I55" s="158"/>
      <c r="J55" s="158">
        <f t="shared" si="1"/>
        <v>0</v>
      </c>
    </row>
    <row r="56" spans="1:10" s="1" customFormat="1" ht="31.5">
      <c r="A56" s="161"/>
      <c r="B56" s="162"/>
      <c r="C56" s="162"/>
      <c r="D56" s="163" t="s">
        <v>679</v>
      </c>
      <c r="E56" s="164"/>
      <c r="F56" s="165"/>
      <c r="G56" s="165">
        <f>SUM(G57:G65)</f>
        <v>10694249</v>
      </c>
      <c r="H56" s="165">
        <f>SUM(H57:H65)</f>
        <v>8536249</v>
      </c>
      <c r="I56" s="165">
        <f>SUM(I57:I65)</f>
        <v>2158000</v>
      </c>
      <c r="J56" s="165">
        <f>SUM(J57:J65)</f>
        <v>2158000</v>
      </c>
    </row>
    <row r="57" spans="1:10" s="174" customFormat="1" ht="31.5">
      <c r="A57" s="168" t="s">
        <v>265</v>
      </c>
      <c r="B57" s="168" t="s">
        <v>121</v>
      </c>
      <c r="C57" s="169" t="s">
        <v>62</v>
      </c>
      <c r="D57" s="169" t="s">
        <v>122</v>
      </c>
      <c r="E57" s="160" t="s">
        <v>680</v>
      </c>
      <c r="F57" s="159" t="s">
        <v>652</v>
      </c>
      <c r="G57" s="158">
        <f t="shared" si="0"/>
        <v>318000</v>
      </c>
      <c r="H57" s="167"/>
      <c r="I57" s="158">
        <v>318000</v>
      </c>
      <c r="J57" s="158">
        <f t="shared" si="1"/>
        <v>318000</v>
      </c>
    </row>
    <row r="58" spans="1:10" s="174" customFormat="1" ht="18.75">
      <c r="A58" s="168" t="s">
        <v>269</v>
      </c>
      <c r="B58" s="168" t="s">
        <v>37</v>
      </c>
      <c r="C58" s="169" t="s">
        <v>123</v>
      </c>
      <c r="D58" s="169" t="s">
        <v>124</v>
      </c>
      <c r="E58" s="160" t="s">
        <v>680</v>
      </c>
      <c r="F58" s="159" t="s">
        <v>652</v>
      </c>
      <c r="G58" s="158">
        <f t="shared" si="0"/>
        <v>20000</v>
      </c>
      <c r="H58" s="158"/>
      <c r="I58" s="158">
        <v>20000</v>
      </c>
      <c r="J58" s="158">
        <f t="shared" si="1"/>
        <v>20000</v>
      </c>
    </row>
    <row r="59" spans="1:10" s="170" customFormat="1" ht="18.75">
      <c r="A59" s="168" t="s">
        <v>275</v>
      </c>
      <c r="B59" s="168" t="s">
        <v>276</v>
      </c>
      <c r="C59" s="169" t="s">
        <v>73</v>
      </c>
      <c r="D59" s="169" t="s">
        <v>277</v>
      </c>
      <c r="E59" s="160" t="s">
        <v>680</v>
      </c>
      <c r="F59" s="159" t="s">
        <v>652</v>
      </c>
      <c r="G59" s="158">
        <f t="shared" si="0"/>
        <v>60000</v>
      </c>
      <c r="H59" s="158">
        <v>60000</v>
      </c>
      <c r="I59" s="158"/>
      <c r="J59" s="158">
        <f t="shared" si="1"/>
        <v>0</v>
      </c>
    </row>
    <row r="60" spans="1:10" s="170" customFormat="1" ht="18.75">
      <c r="A60" s="168" t="s">
        <v>272</v>
      </c>
      <c r="B60" s="168" t="s">
        <v>273</v>
      </c>
      <c r="C60" s="169" t="s">
        <v>73</v>
      </c>
      <c r="D60" s="169" t="s">
        <v>274</v>
      </c>
      <c r="E60" s="160" t="s">
        <v>680</v>
      </c>
      <c r="F60" s="159" t="s">
        <v>652</v>
      </c>
      <c r="G60" s="158">
        <f t="shared" si="0"/>
        <v>4759370</v>
      </c>
      <c r="H60" s="158">
        <v>3392370</v>
      </c>
      <c r="I60" s="158">
        <v>1367000</v>
      </c>
      <c r="J60" s="158">
        <f t="shared" si="1"/>
        <v>1367000</v>
      </c>
    </row>
    <row r="61" spans="1:10" s="170" customFormat="1" ht="18.75">
      <c r="A61" s="168" t="s">
        <v>278</v>
      </c>
      <c r="B61" s="168" t="s">
        <v>54</v>
      </c>
      <c r="C61" s="169" t="s">
        <v>64</v>
      </c>
      <c r="D61" s="169" t="s">
        <v>130</v>
      </c>
      <c r="E61" s="158" t="s">
        <v>681</v>
      </c>
      <c r="F61" s="159" t="s">
        <v>673</v>
      </c>
      <c r="G61" s="158">
        <f t="shared" si="0"/>
        <v>107714</v>
      </c>
      <c r="H61" s="160">
        <v>107714</v>
      </c>
      <c r="I61" s="160"/>
      <c r="J61" s="158">
        <f t="shared" si="1"/>
        <v>0</v>
      </c>
    </row>
    <row r="62" spans="1:10" s="170" customFormat="1" ht="31.5">
      <c r="A62" s="168" t="s">
        <v>279</v>
      </c>
      <c r="B62" s="168" t="s">
        <v>280</v>
      </c>
      <c r="C62" s="169" t="s">
        <v>64</v>
      </c>
      <c r="D62" s="169" t="s">
        <v>281</v>
      </c>
      <c r="E62" s="158" t="s">
        <v>681</v>
      </c>
      <c r="F62" s="159" t="s">
        <v>673</v>
      </c>
      <c r="G62" s="158">
        <f t="shared" si="0"/>
        <v>26870</v>
      </c>
      <c r="H62" s="160">
        <v>26870</v>
      </c>
      <c r="I62" s="160"/>
      <c r="J62" s="158">
        <f t="shared" si="1"/>
        <v>0</v>
      </c>
    </row>
    <row r="63" spans="1:10" s="170" customFormat="1" ht="31.5" customHeight="1">
      <c r="A63" s="168" t="s">
        <v>282</v>
      </c>
      <c r="B63" s="168" t="s">
        <v>131</v>
      </c>
      <c r="C63" s="169" t="s">
        <v>64</v>
      </c>
      <c r="D63" s="169" t="s">
        <v>132</v>
      </c>
      <c r="E63" s="158" t="s">
        <v>681</v>
      </c>
      <c r="F63" s="159" t="s">
        <v>673</v>
      </c>
      <c r="G63" s="158">
        <f t="shared" si="0"/>
        <v>4200822</v>
      </c>
      <c r="H63" s="160">
        <v>3747822</v>
      </c>
      <c r="I63" s="160">
        <v>453000</v>
      </c>
      <c r="J63" s="158">
        <f t="shared" si="1"/>
        <v>453000</v>
      </c>
    </row>
    <row r="64" spans="1:10" s="170" customFormat="1" ht="18.75">
      <c r="A64" s="168" t="s">
        <v>283</v>
      </c>
      <c r="B64" s="168" t="s">
        <v>133</v>
      </c>
      <c r="C64" s="169" t="s">
        <v>64</v>
      </c>
      <c r="D64" s="169" t="s">
        <v>134</v>
      </c>
      <c r="E64" s="160" t="s">
        <v>682</v>
      </c>
      <c r="F64" s="159" t="s">
        <v>652</v>
      </c>
      <c r="G64" s="158">
        <f t="shared" si="0"/>
        <v>875000</v>
      </c>
      <c r="H64" s="160">
        <v>875000</v>
      </c>
      <c r="I64" s="160"/>
      <c r="J64" s="158">
        <f t="shared" si="1"/>
        <v>0</v>
      </c>
    </row>
    <row r="65" spans="1:10" s="170" customFormat="1" ht="31.5">
      <c r="A65" s="168" t="s">
        <v>284</v>
      </c>
      <c r="B65" s="168" t="s">
        <v>135</v>
      </c>
      <c r="C65" s="169" t="s">
        <v>64</v>
      </c>
      <c r="D65" s="169" t="s">
        <v>136</v>
      </c>
      <c r="E65" s="158" t="s">
        <v>681</v>
      </c>
      <c r="F65" s="159" t="s">
        <v>673</v>
      </c>
      <c r="G65" s="158">
        <f t="shared" si="0"/>
        <v>326473</v>
      </c>
      <c r="H65" s="160">
        <v>326473</v>
      </c>
      <c r="I65" s="160"/>
      <c r="J65" s="158">
        <f t="shared" si="1"/>
        <v>0</v>
      </c>
    </row>
    <row r="66" spans="1:10" s="1" customFormat="1" ht="68.25" customHeight="1">
      <c r="A66" s="161"/>
      <c r="B66" s="162"/>
      <c r="C66" s="162"/>
      <c r="D66" s="163" t="s">
        <v>155</v>
      </c>
      <c r="E66" s="167"/>
      <c r="F66" s="165"/>
      <c r="G66" s="165">
        <f>SUM(G67:G74)</f>
        <v>50977427.92</v>
      </c>
      <c r="H66" s="165">
        <f>SUM(H67:H74)</f>
        <v>28710494.92</v>
      </c>
      <c r="I66" s="165">
        <f>SUM(I67:I74)</f>
        <v>22266933</v>
      </c>
      <c r="J66" s="165">
        <f>SUM(J67:J74)</f>
        <v>22155533</v>
      </c>
    </row>
    <row r="67" spans="1:10" s="1" customFormat="1" ht="68.25" customHeight="1">
      <c r="A67" s="43" t="s">
        <v>365</v>
      </c>
      <c r="B67" s="43" t="s">
        <v>366</v>
      </c>
      <c r="C67" s="44" t="s">
        <v>10</v>
      </c>
      <c r="D67" s="44" t="s">
        <v>367</v>
      </c>
      <c r="E67" s="160" t="s">
        <v>683</v>
      </c>
      <c r="F67" s="159" t="s">
        <v>652</v>
      </c>
      <c r="G67" s="159">
        <f>H67+I67</f>
        <v>12831432</v>
      </c>
      <c r="H67" s="165"/>
      <c r="I67" s="159">
        <v>12831432</v>
      </c>
      <c r="J67" s="159">
        <f t="shared" si="1"/>
        <v>12831432</v>
      </c>
    </row>
    <row r="68" spans="1:10" s="1" customFormat="1" ht="31.5">
      <c r="A68" s="43" t="s">
        <v>290</v>
      </c>
      <c r="B68" s="43" t="s">
        <v>138</v>
      </c>
      <c r="C68" s="44" t="s">
        <v>10</v>
      </c>
      <c r="D68" s="44" t="s">
        <v>139</v>
      </c>
      <c r="E68" s="160" t="s">
        <v>683</v>
      </c>
      <c r="F68" s="159" t="s">
        <v>652</v>
      </c>
      <c r="G68" s="159">
        <f t="shared" si="0"/>
        <v>18663028.92</v>
      </c>
      <c r="H68" s="159">
        <v>15322728.92</v>
      </c>
      <c r="I68" s="159">
        <v>3340300</v>
      </c>
      <c r="J68" s="159">
        <f t="shared" si="1"/>
        <v>3340300</v>
      </c>
    </row>
    <row r="69" spans="1:10" s="175" customFormat="1" ht="18.75">
      <c r="A69" s="168" t="s">
        <v>291</v>
      </c>
      <c r="B69" s="168">
        <v>6030</v>
      </c>
      <c r="C69" s="169" t="s">
        <v>10</v>
      </c>
      <c r="D69" s="169" t="s">
        <v>141</v>
      </c>
      <c r="E69" s="160" t="s">
        <v>683</v>
      </c>
      <c r="F69" s="159" t="s">
        <v>652</v>
      </c>
      <c r="G69" s="158">
        <f t="shared" si="0"/>
        <v>5329224</v>
      </c>
      <c r="H69" s="158">
        <v>3062224</v>
      </c>
      <c r="I69" s="158">
        <f>2845458-I70</f>
        <v>2267000</v>
      </c>
      <c r="J69" s="158">
        <f t="shared" si="1"/>
        <v>2267000</v>
      </c>
    </row>
    <row r="70" spans="1:10" s="175" customFormat="1" ht="18.75">
      <c r="A70" s="168" t="s">
        <v>291</v>
      </c>
      <c r="B70" s="168">
        <v>6030</v>
      </c>
      <c r="C70" s="169" t="s">
        <v>10</v>
      </c>
      <c r="D70" s="169" t="s">
        <v>141</v>
      </c>
      <c r="E70" s="160" t="s">
        <v>659</v>
      </c>
      <c r="F70" s="159" t="s">
        <v>660</v>
      </c>
      <c r="G70" s="158">
        <f t="shared" si="0"/>
        <v>578458</v>
      </c>
      <c r="H70" s="158"/>
      <c r="I70" s="158">
        <v>578458</v>
      </c>
      <c r="J70" s="158">
        <f t="shared" si="1"/>
        <v>578458</v>
      </c>
    </row>
    <row r="71" spans="1:10" ht="31.5">
      <c r="A71" s="168" t="s">
        <v>293</v>
      </c>
      <c r="B71" s="168" t="s">
        <v>294</v>
      </c>
      <c r="C71" s="169" t="s">
        <v>143</v>
      </c>
      <c r="D71" s="169" t="s">
        <v>295</v>
      </c>
      <c r="E71" s="160" t="s">
        <v>684</v>
      </c>
      <c r="F71" s="158" t="s">
        <v>685</v>
      </c>
      <c r="G71" s="158">
        <f t="shared" si="0"/>
        <v>800000</v>
      </c>
      <c r="H71" s="158"/>
      <c r="I71" s="158">
        <v>800000</v>
      </c>
      <c r="J71" s="158">
        <f t="shared" si="1"/>
        <v>800000</v>
      </c>
    </row>
    <row r="72" spans="1:10" ht="31.5">
      <c r="A72" s="168" t="s">
        <v>296</v>
      </c>
      <c r="B72" s="168" t="s">
        <v>144</v>
      </c>
      <c r="C72" s="169" t="s">
        <v>145</v>
      </c>
      <c r="D72" s="169" t="s">
        <v>146</v>
      </c>
      <c r="E72" s="160" t="s">
        <v>683</v>
      </c>
      <c r="F72" s="159" t="s">
        <v>652</v>
      </c>
      <c r="G72" s="158">
        <f t="shared" si="0"/>
        <v>12643885</v>
      </c>
      <c r="H72" s="158">
        <v>10305542</v>
      </c>
      <c r="I72" s="158">
        <v>2338343</v>
      </c>
      <c r="J72" s="158">
        <f t="shared" si="1"/>
        <v>2338343</v>
      </c>
    </row>
    <row r="73" spans="1:10" ht="18.75">
      <c r="A73" s="168" t="s">
        <v>297</v>
      </c>
      <c r="B73" s="168" t="s">
        <v>147</v>
      </c>
      <c r="C73" s="169" t="s">
        <v>75</v>
      </c>
      <c r="D73" s="169" t="s">
        <v>148</v>
      </c>
      <c r="E73" s="160" t="s">
        <v>686</v>
      </c>
      <c r="F73" s="159" t="s">
        <v>652</v>
      </c>
      <c r="G73" s="158">
        <f t="shared" si="0"/>
        <v>20000</v>
      </c>
      <c r="H73" s="158">
        <v>20000</v>
      </c>
      <c r="I73" s="158"/>
      <c r="J73" s="158"/>
    </row>
    <row r="74" spans="1:10" s="176" customFormat="1" ht="18.75">
      <c r="A74" s="168" t="s">
        <v>298</v>
      </c>
      <c r="B74" s="168" t="s">
        <v>149</v>
      </c>
      <c r="C74" s="169" t="s">
        <v>76</v>
      </c>
      <c r="D74" s="169" t="s">
        <v>36</v>
      </c>
      <c r="E74" s="160" t="s">
        <v>687</v>
      </c>
      <c r="F74" s="159" t="s">
        <v>652</v>
      </c>
      <c r="G74" s="158">
        <f t="shared" si="0"/>
        <v>111400</v>
      </c>
      <c r="H74" s="158"/>
      <c r="I74" s="158">
        <v>111400</v>
      </c>
      <c r="J74" s="158"/>
    </row>
    <row r="75" spans="1:10" s="1" customFormat="1" ht="18.75">
      <c r="A75" s="177"/>
      <c r="B75" s="178"/>
      <c r="C75" s="179"/>
      <c r="D75" s="164" t="s">
        <v>634</v>
      </c>
      <c r="E75" s="164"/>
      <c r="F75" s="167"/>
      <c r="G75" s="167">
        <f>SUM(G76:G77)</f>
        <v>963058</v>
      </c>
      <c r="H75" s="167">
        <f>SUM(H76:H77)</f>
        <v>963058</v>
      </c>
      <c r="I75" s="167">
        <f>SUM(I76:I77)</f>
        <v>0</v>
      </c>
      <c r="J75" s="158">
        <f t="shared" si="1"/>
        <v>0</v>
      </c>
    </row>
    <row r="76" spans="1:10" s="176" customFormat="1" ht="31.5">
      <c r="A76" s="168" t="s">
        <v>302</v>
      </c>
      <c r="B76" s="168" t="s">
        <v>303</v>
      </c>
      <c r="C76" s="169" t="s">
        <v>67</v>
      </c>
      <c r="D76" s="169" t="s">
        <v>304</v>
      </c>
      <c r="E76" s="160" t="s">
        <v>688</v>
      </c>
      <c r="F76" s="159" t="s">
        <v>652</v>
      </c>
      <c r="G76" s="158">
        <f t="shared" si="0"/>
        <v>663058</v>
      </c>
      <c r="H76" s="158">
        <v>663058</v>
      </c>
      <c r="I76" s="158"/>
      <c r="J76" s="158">
        <f t="shared" si="1"/>
        <v>0</v>
      </c>
    </row>
    <row r="77" spans="1:10" s="176" customFormat="1" ht="18.75">
      <c r="A77" s="168" t="s">
        <v>305</v>
      </c>
      <c r="B77" s="168" t="s">
        <v>150</v>
      </c>
      <c r="C77" s="169" t="s">
        <v>4</v>
      </c>
      <c r="D77" s="169" t="s">
        <v>151</v>
      </c>
      <c r="E77" s="160" t="s">
        <v>689</v>
      </c>
      <c r="F77" s="159" t="s">
        <v>652</v>
      </c>
      <c r="G77" s="158">
        <f t="shared" si="0"/>
        <v>300000</v>
      </c>
      <c r="H77" s="158">
        <v>300000</v>
      </c>
      <c r="I77" s="158"/>
      <c r="J77" s="158">
        <f t="shared" si="1"/>
        <v>0</v>
      </c>
    </row>
    <row r="78" spans="1:10" s="176" customFormat="1" ht="18.75">
      <c r="A78" s="168" t="s">
        <v>305</v>
      </c>
      <c r="B78" s="168" t="s">
        <v>150</v>
      </c>
      <c r="C78" s="169" t="s">
        <v>4</v>
      </c>
      <c r="D78" s="169"/>
      <c r="E78" s="160" t="s">
        <v>659</v>
      </c>
      <c r="F78" s="159" t="s">
        <v>660</v>
      </c>
      <c r="G78" s="158">
        <f t="shared" si="0"/>
        <v>98650</v>
      </c>
      <c r="H78" s="158">
        <v>88650</v>
      </c>
      <c r="I78" s="158">
        <v>10000</v>
      </c>
      <c r="J78" s="158">
        <f t="shared" si="1"/>
        <v>10000</v>
      </c>
    </row>
    <row r="79" spans="1:10" s="176" customFormat="1" ht="18.75">
      <c r="A79" s="168" t="s">
        <v>305</v>
      </c>
      <c r="B79" s="168" t="s">
        <v>150</v>
      </c>
      <c r="C79" s="169" t="s">
        <v>4</v>
      </c>
      <c r="D79" s="169" t="s">
        <v>151</v>
      </c>
      <c r="E79" s="160" t="s">
        <v>682</v>
      </c>
      <c r="F79" s="159" t="s">
        <v>652</v>
      </c>
      <c r="G79" s="158">
        <f>H79+I79</f>
        <v>214312</v>
      </c>
      <c r="H79" s="158"/>
      <c r="I79" s="158">
        <v>214312</v>
      </c>
      <c r="J79" s="158">
        <f>I79</f>
        <v>214312</v>
      </c>
    </row>
    <row r="80" spans="1:10" s="176" customFormat="1" ht="31.5">
      <c r="A80" s="43" t="s">
        <v>568</v>
      </c>
      <c r="B80" s="43" t="s">
        <v>569</v>
      </c>
      <c r="C80" s="44" t="s">
        <v>4</v>
      </c>
      <c r="D80" s="44" t="s">
        <v>570</v>
      </c>
      <c r="E80" s="160" t="s">
        <v>690</v>
      </c>
      <c r="F80" s="159" t="s">
        <v>652</v>
      </c>
      <c r="G80" s="158">
        <f>H80+I80</f>
        <v>46000</v>
      </c>
      <c r="H80" s="158"/>
      <c r="I80" s="158">
        <v>46000</v>
      </c>
      <c r="J80" s="158">
        <f t="shared" si="1"/>
        <v>46000</v>
      </c>
    </row>
    <row r="81" spans="1:10" s="1" customFormat="1" ht="18.75">
      <c r="A81" s="161"/>
      <c r="B81" s="260" t="s">
        <v>14</v>
      </c>
      <c r="C81" s="260"/>
      <c r="D81" s="260"/>
      <c r="E81" s="260"/>
      <c r="F81" s="165"/>
      <c r="G81" s="165">
        <f>G13+G17+G39+G53+G56+G66+G75</f>
        <v>95031973.92</v>
      </c>
      <c r="H81" s="165">
        <f>H13+H17+H39+H53+H56+H66+H75</f>
        <v>57353658.92</v>
      </c>
      <c r="I81" s="165">
        <f>I13+I17+I39+I53+I56+I66+I75</f>
        <v>37678315</v>
      </c>
      <c r="J81" s="165">
        <f>J13+J17+J39+J53+J56+J66+J75</f>
        <v>37566915</v>
      </c>
    </row>
    <row r="82" spans="1:10" ht="18.75">
      <c r="A82" s="6"/>
      <c r="B82" s="180"/>
      <c r="C82" s="180"/>
      <c r="D82" s="180"/>
      <c r="E82" s="180"/>
      <c r="F82" s="180"/>
      <c r="G82" s="181"/>
      <c r="H82" s="26"/>
      <c r="I82" s="6"/>
      <c r="J82" s="6"/>
    </row>
    <row r="83" spans="1:10" ht="18.7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8.75">
      <c r="A84" s="6"/>
      <c r="B84" s="182"/>
      <c r="C84" s="182"/>
      <c r="D84" s="182"/>
      <c r="E84" s="182"/>
      <c r="F84" s="182"/>
      <c r="G84" s="182"/>
      <c r="H84" s="182"/>
      <c r="I84" s="154"/>
      <c r="J84" s="6"/>
    </row>
    <row r="85" spans="1:10" ht="15.75">
      <c r="A85" s="12"/>
      <c r="B85" s="183" t="s">
        <v>691</v>
      </c>
      <c r="C85" s="184"/>
      <c r="D85" s="184"/>
      <c r="E85" s="183" t="s">
        <v>692</v>
      </c>
      <c r="F85" s="9"/>
      <c r="G85" s="6"/>
      <c r="H85" s="12"/>
      <c r="I85" s="12"/>
      <c r="J85" s="12"/>
    </row>
    <row r="86" spans="1:10" ht="18.75">
      <c r="A86" s="6"/>
      <c r="B86" s="6"/>
      <c r="C86" s="6"/>
      <c r="D86" s="6"/>
      <c r="E86" s="6"/>
      <c r="F86" s="180"/>
      <c r="G86" s="180"/>
      <c r="H86" s="154"/>
      <c r="I86" s="6"/>
      <c r="J86" s="6"/>
    </row>
    <row r="87" spans="1:10" ht="18.75">
      <c r="A87" s="6"/>
      <c r="B87" s="6" t="s">
        <v>693</v>
      </c>
      <c r="C87" s="6"/>
      <c r="D87" s="6"/>
      <c r="E87" s="6"/>
      <c r="F87" s="180"/>
      <c r="G87" s="180"/>
      <c r="H87" s="154"/>
      <c r="I87" s="6"/>
      <c r="J87" s="6"/>
    </row>
    <row r="88" spans="1:10" ht="18.75">
      <c r="A88" s="6"/>
      <c r="B88" s="6"/>
      <c r="C88" s="6"/>
      <c r="D88" s="6"/>
      <c r="E88" s="6"/>
      <c r="F88" s="180"/>
      <c r="G88" s="180"/>
      <c r="H88" s="154"/>
      <c r="I88" s="6"/>
      <c r="J88" s="6"/>
    </row>
    <row r="89" spans="1:10" ht="18.75">
      <c r="A89" s="6"/>
      <c r="B89" s="6" t="s">
        <v>307</v>
      </c>
      <c r="C89" s="6"/>
      <c r="D89" s="6"/>
      <c r="E89" s="6" t="s">
        <v>310</v>
      </c>
      <c r="F89" s="180"/>
      <c r="G89" s="180"/>
      <c r="H89" s="154"/>
      <c r="I89" s="6"/>
      <c r="J89" s="6"/>
    </row>
    <row r="90" spans="1:10" ht="18.75">
      <c r="A90" s="6"/>
      <c r="B90" s="180"/>
      <c r="C90" s="180"/>
      <c r="D90" s="180"/>
      <c r="E90" s="180"/>
      <c r="F90" s="180"/>
      <c r="G90" s="180"/>
      <c r="H90" s="154"/>
      <c r="I90" s="6"/>
      <c r="J90" s="6"/>
    </row>
    <row r="91" spans="1:10" ht="18.75">
      <c r="A91" s="6"/>
      <c r="B91" s="180"/>
      <c r="C91" s="180"/>
      <c r="D91" s="180"/>
      <c r="E91" s="180"/>
      <c r="F91" s="180"/>
      <c r="G91" s="180"/>
      <c r="H91" s="154"/>
      <c r="I91" s="6"/>
      <c r="J91" s="6"/>
    </row>
    <row r="92" spans="1:10" ht="18.75">
      <c r="A92" s="6"/>
      <c r="B92" s="180"/>
      <c r="C92" s="180"/>
      <c r="D92" s="180"/>
      <c r="E92" s="180"/>
      <c r="F92" s="180"/>
      <c r="G92" s="180"/>
      <c r="H92" s="154"/>
      <c r="I92" s="6"/>
      <c r="J92" s="6"/>
    </row>
    <row r="93" spans="1:10" ht="18.75">
      <c r="A93" s="6"/>
      <c r="B93" s="180"/>
      <c r="C93" s="180"/>
      <c r="D93" s="180"/>
      <c r="E93" s="180"/>
      <c r="F93" s="180"/>
      <c r="G93" s="180"/>
      <c r="H93" s="154"/>
      <c r="I93" s="6"/>
      <c r="J93" s="6"/>
    </row>
    <row r="94" spans="1:10" ht="18.75">
      <c r="A94" s="6"/>
      <c r="B94" s="180"/>
      <c r="C94" s="180"/>
      <c r="D94" s="180"/>
      <c r="E94" s="180"/>
      <c r="F94" s="180"/>
      <c r="G94" s="180"/>
      <c r="H94" s="154"/>
      <c r="I94" s="6"/>
      <c r="J94" s="6"/>
    </row>
    <row r="95" spans="1:10" ht="18.75">
      <c r="A95" s="6"/>
      <c r="B95" s="180"/>
      <c r="C95" s="180"/>
      <c r="D95" s="180"/>
      <c r="E95" s="180"/>
      <c r="F95" s="180"/>
      <c r="G95" s="180"/>
      <c r="H95" s="154"/>
      <c r="I95" s="6"/>
      <c r="J95" s="6"/>
    </row>
    <row r="96" spans="1:10" ht="18.75">
      <c r="A96" s="6"/>
      <c r="B96" s="180"/>
      <c r="C96" s="180"/>
      <c r="D96" s="180"/>
      <c r="E96" s="180"/>
      <c r="F96" s="180"/>
      <c r="G96" s="180"/>
      <c r="H96" s="154"/>
      <c r="I96" s="6"/>
      <c r="J96" s="6"/>
    </row>
    <row r="97" spans="1:10" ht="18.75">
      <c r="A97" s="6"/>
      <c r="B97" s="180"/>
      <c r="C97" s="180"/>
      <c r="D97" s="180"/>
      <c r="E97" s="180"/>
      <c r="F97" s="180"/>
      <c r="G97" s="180"/>
      <c r="H97" s="154"/>
      <c r="I97" s="6"/>
      <c r="J97" s="6"/>
    </row>
    <row r="98" spans="1:10" ht="18.75">
      <c r="A98" s="6"/>
      <c r="B98" s="180"/>
      <c r="C98" s="180"/>
      <c r="D98" s="180"/>
      <c r="E98" s="180"/>
      <c r="F98" s="180"/>
      <c r="G98" s="180"/>
      <c r="H98" s="154"/>
      <c r="I98" s="6"/>
      <c r="J98" s="6"/>
    </row>
    <row r="99" spans="1:10" ht="18.75">
      <c r="A99" s="6"/>
      <c r="B99" s="180"/>
      <c r="C99" s="180"/>
      <c r="D99" s="180"/>
      <c r="E99" s="180"/>
      <c r="F99" s="180"/>
      <c r="G99" s="180"/>
      <c r="H99" s="154"/>
      <c r="I99" s="6"/>
      <c r="J99" s="6"/>
    </row>
    <row r="100" spans="1:10" ht="18.75">
      <c r="A100" s="6"/>
      <c r="B100" s="180"/>
      <c r="C100" s="180"/>
      <c r="D100" s="180"/>
      <c r="E100" s="180"/>
      <c r="F100" s="180"/>
      <c r="G100" s="180"/>
      <c r="H100" s="154"/>
      <c r="I100" s="6"/>
      <c r="J100" s="6"/>
    </row>
    <row r="101" spans="1:10" ht="18.75">
      <c r="A101" s="6"/>
      <c r="B101" s="180"/>
      <c r="C101" s="180"/>
      <c r="D101" s="180"/>
      <c r="E101" s="180"/>
      <c r="F101" s="180"/>
      <c r="G101" s="180"/>
      <c r="H101" s="154"/>
      <c r="I101" s="6"/>
      <c r="J101" s="6"/>
    </row>
    <row r="102" spans="1:10" ht="18.75">
      <c r="A102" s="6"/>
      <c r="B102" s="180"/>
      <c r="C102" s="180"/>
      <c r="D102" s="180"/>
      <c r="E102" s="180"/>
      <c r="F102" s="180"/>
      <c r="G102" s="180"/>
      <c r="H102" s="154"/>
      <c r="I102" s="6"/>
      <c r="J102" s="6"/>
    </row>
    <row r="103" spans="1:10" ht="18.75">
      <c r="A103" s="6"/>
      <c r="B103" s="180"/>
      <c r="C103" s="180"/>
      <c r="D103" s="180"/>
      <c r="E103" s="180"/>
      <c r="F103" s="180"/>
      <c r="G103" s="180"/>
      <c r="H103" s="154"/>
      <c r="I103" s="6"/>
      <c r="J103" s="6"/>
    </row>
    <row r="104" spans="1:10" ht="18.75">
      <c r="A104" s="6"/>
      <c r="B104" s="180"/>
      <c r="C104" s="180"/>
      <c r="D104" s="180"/>
      <c r="E104" s="180"/>
      <c r="F104" s="180"/>
      <c r="G104" s="180"/>
      <c r="H104" s="154"/>
      <c r="I104" s="6"/>
      <c r="J104" s="6"/>
    </row>
    <row r="105" spans="1:10" ht="18.75">
      <c r="A105" s="6"/>
      <c r="B105" s="180"/>
      <c r="C105" s="180"/>
      <c r="D105" s="180"/>
      <c r="E105" s="180"/>
      <c r="F105" s="180"/>
      <c r="G105" s="180"/>
      <c r="H105" s="154"/>
      <c r="I105" s="6"/>
      <c r="J105" s="6"/>
    </row>
    <row r="106" spans="1:10" ht="18.75">
      <c r="A106" s="6"/>
      <c r="B106" s="180"/>
      <c r="C106" s="180"/>
      <c r="D106" s="180"/>
      <c r="E106" s="180"/>
      <c r="F106" s="180"/>
      <c r="G106" s="180"/>
      <c r="H106" s="154"/>
      <c r="I106" s="6"/>
      <c r="J106" s="6"/>
    </row>
    <row r="107" spans="1:10" ht="18.75">
      <c r="A107" s="6"/>
      <c r="B107" s="180"/>
      <c r="C107" s="180"/>
      <c r="D107" s="180"/>
      <c r="E107" s="180"/>
      <c r="F107" s="180"/>
      <c r="G107" s="180"/>
      <c r="H107" s="154"/>
      <c r="I107" s="6"/>
      <c r="J107" s="6"/>
    </row>
    <row r="108" spans="1:10" ht="18.75">
      <c r="A108" s="6"/>
      <c r="B108" s="180"/>
      <c r="C108" s="180"/>
      <c r="D108" s="180"/>
      <c r="E108" s="180"/>
      <c r="F108" s="180"/>
      <c r="G108" s="180"/>
      <c r="H108" s="154"/>
      <c r="I108" s="6"/>
      <c r="J108" s="6"/>
    </row>
    <row r="109" spans="1:10" ht="18.75">
      <c r="A109" s="6"/>
      <c r="B109" s="180"/>
      <c r="C109" s="180"/>
      <c r="D109" s="180"/>
      <c r="E109" s="180"/>
      <c r="F109" s="180"/>
      <c r="G109" s="180"/>
      <c r="H109" s="154"/>
      <c r="I109" s="6"/>
      <c r="J109" s="6"/>
    </row>
    <row r="110" spans="1:10" ht="18.75">
      <c r="A110" s="6"/>
      <c r="B110" s="180"/>
      <c r="C110" s="180"/>
      <c r="D110" s="180"/>
      <c r="E110" s="180"/>
      <c r="F110" s="180"/>
      <c r="G110" s="180"/>
      <c r="H110" s="154"/>
      <c r="I110" s="6"/>
      <c r="J110" s="6"/>
    </row>
    <row r="111" spans="1:10" ht="18.75">
      <c r="A111" s="6"/>
      <c r="B111" s="180"/>
      <c r="C111" s="180"/>
      <c r="D111" s="180"/>
      <c r="E111" s="180"/>
      <c r="F111" s="180"/>
      <c r="G111" s="180"/>
      <c r="H111" s="154"/>
      <c r="I111" s="6"/>
      <c r="J111" s="6"/>
    </row>
    <row r="112" spans="1:10" ht="18.75">
      <c r="A112" s="6"/>
      <c r="B112" s="180"/>
      <c r="C112" s="180"/>
      <c r="D112" s="180"/>
      <c r="E112" s="180"/>
      <c r="F112" s="180"/>
      <c r="G112" s="180"/>
      <c r="H112" s="154"/>
      <c r="I112" s="6"/>
      <c r="J112" s="6"/>
    </row>
    <row r="113" spans="1:10" ht="18.75">
      <c r="A113" s="6"/>
      <c r="B113" s="180"/>
      <c r="C113" s="180"/>
      <c r="D113" s="180"/>
      <c r="E113" s="180"/>
      <c r="F113" s="180"/>
      <c r="G113" s="180"/>
      <c r="H113" s="154"/>
      <c r="I113" s="6"/>
      <c r="J113" s="6"/>
    </row>
    <row r="114" spans="1:10" ht="18.75">
      <c r="A114" s="6"/>
      <c r="B114" s="180"/>
      <c r="C114" s="180"/>
      <c r="D114" s="180"/>
      <c r="E114" s="180"/>
      <c r="F114" s="180"/>
      <c r="G114" s="180"/>
      <c r="H114" s="154"/>
      <c r="I114" s="6"/>
      <c r="J114" s="6"/>
    </row>
    <row r="115" spans="1:10" ht="18.75">
      <c r="A115" s="6"/>
      <c r="B115" s="180"/>
      <c r="C115" s="180"/>
      <c r="D115" s="180"/>
      <c r="E115" s="180"/>
      <c r="F115" s="180"/>
      <c r="G115" s="180"/>
      <c r="H115" s="154"/>
      <c r="I115" s="6"/>
      <c r="J115" s="6"/>
    </row>
    <row r="116" spans="1:10" ht="18.75">
      <c r="A116" s="6"/>
      <c r="B116" s="180"/>
      <c r="C116" s="180"/>
      <c r="D116" s="180"/>
      <c r="E116" s="180"/>
      <c r="F116" s="180"/>
      <c r="G116" s="180"/>
      <c r="H116" s="154"/>
      <c r="I116" s="6"/>
      <c r="J116" s="6"/>
    </row>
    <row r="117" spans="1:10" ht="18.75">
      <c r="A117" s="6"/>
      <c r="B117" s="180"/>
      <c r="C117" s="180"/>
      <c r="D117" s="180"/>
      <c r="E117" s="180"/>
      <c r="F117" s="180"/>
      <c r="G117" s="180"/>
      <c r="H117" s="154"/>
      <c r="I117" s="6"/>
      <c r="J117" s="6"/>
    </row>
    <row r="118" spans="1:10" ht="18.75">
      <c r="A118" s="6"/>
      <c r="B118" s="180"/>
      <c r="C118" s="180"/>
      <c r="D118" s="180"/>
      <c r="E118" s="180"/>
      <c r="F118" s="180"/>
      <c r="G118" s="180"/>
      <c r="H118" s="154"/>
      <c r="I118" s="6"/>
      <c r="J118" s="6"/>
    </row>
    <row r="119" spans="1:10" ht="18.75">
      <c r="A119" s="6"/>
      <c r="B119" s="180"/>
      <c r="C119" s="180"/>
      <c r="D119" s="180"/>
      <c r="E119" s="180"/>
      <c r="F119" s="180"/>
      <c r="G119" s="180"/>
      <c r="H119" s="154"/>
      <c r="I119" s="6"/>
      <c r="J119" s="6"/>
    </row>
    <row r="120" spans="1:10" ht="18.75">
      <c r="A120" s="6"/>
      <c r="B120" s="180"/>
      <c r="C120" s="180"/>
      <c r="D120" s="180"/>
      <c r="E120" s="180"/>
      <c r="F120" s="180"/>
      <c r="G120" s="180"/>
      <c r="H120" s="154"/>
      <c r="I120" s="6"/>
      <c r="J120" s="6"/>
    </row>
    <row r="121" spans="1:10" ht="18.75">
      <c r="A121" s="6"/>
      <c r="B121" s="180"/>
      <c r="C121" s="180"/>
      <c r="D121" s="180"/>
      <c r="E121" s="180"/>
      <c r="F121" s="180"/>
      <c r="G121" s="180"/>
      <c r="H121" s="154"/>
      <c r="I121" s="6"/>
      <c r="J121" s="6"/>
    </row>
    <row r="122" spans="1:10" ht="18.75">
      <c r="A122" s="6"/>
      <c r="B122" s="180"/>
      <c r="C122" s="180"/>
      <c r="D122" s="180"/>
      <c r="E122" s="180"/>
      <c r="F122" s="180"/>
      <c r="G122" s="180"/>
      <c r="H122" s="154"/>
      <c r="I122" s="6"/>
      <c r="J122" s="6"/>
    </row>
    <row r="123" spans="1:10" ht="18.75">
      <c r="A123" s="6"/>
      <c r="B123" s="180"/>
      <c r="C123" s="180"/>
      <c r="D123" s="180"/>
      <c r="E123" s="180"/>
      <c r="F123" s="180"/>
      <c r="G123" s="180"/>
      <c r="H123" s="154"/>
      <c r="I123" s="6"/>
      <c r="J123" s="6"/>
    </row>
    <row r="124" spans="1:10" ht="18.75">
      <c r="A124" s="6"/>
      <c r="B124" s="154"/>
      <c r="C124" s="154"/>
      <c r="D124" s="154"/>
      <c r="E124" s="154"/>
      <c r="F124" s="154"/>
      <c r="G124" s="154"/>
      <c r="H124" s="154"/>
      <c r="I124" s="6"/>
      <c r="J124" s="6"/>
    </row>
    <row r="125" spans="1:10" ht="18.75">
      <c r="A125" s="6"/>
      <c r="B125" s="154"/>
      <c r="C125" s="154"/>
      <c r="D125" s="154"/>
      <c r="E125" s="154"/>
      <c r="F125" s="154"/>
      <c r="G125" s="154"/>
      <c r="H125" s="154"/>
      <c r="I125" s="6"/>
      <c r="J125" s="6"/>
    </row>
    <row r="126" spans="1:10" ht="18.75">
      <c r="A126" s="6"/>
      <c r="B126" s="154"/>
      <c r="C126" s="154"/>
      <c r="D126" s="154"/>
      <c r="E126" s="154"/>
      <c r="F126" s="154"/>
      <c r="G126" s="154"/>
      <c r="H126" s="154"/>
      <c r="I126" s="6"/>
      <c r="J126" s="6"/>
    </row>
    <row r="127" spans="1:10" ht="18.75">
      <c r="A127" s="6"/>
      <c r="B127" s="154"/>
      <c r="C127" s="154"/>
      <c r="D127" s="154"/>
      <c r="E127" s="154"/>
      <c r="F127" s="154"/>
      <c r="G127" s="154"/>
      <c r="H127" s="154"/>
      <c r="I127" s="6"/>
      <c r="J127" s="6"/>
    </row>
    <row r="128" spans="1:10" ht="18.75">
      <c r="A128" s="6"/>
      <c r="B128" s="154"/>
      <c r="C128" s="154"/>
      <c r="D128" s="154"/>
      <c r="E128" s="154"/>
      <c r="F128" s="154"/>
      <c r="G128" s="154"/>
      <c r="H128" s="154"/>
      <c r="I128" s="6"/>
      <c r="J128" s="6"/>
    </row>
    <row r="129" spans="1:10" ht="18.75">
      <c r="A129" s="6"/>
      <c r="B129" s="154"/>
      <c r="C129" s="154"/>
      <c r="D129" s="154"/>
      <c r="E129" s="154"/>
      <c r="F129" s="154"/>
      <c r="G129" s="154"/>
      <c r="H129" s="154"/>
      <c r="I129" s="6"/>
      <c r="J129" s="6"/>
    </row>
    <row r="130" spans="1:10" ht="18.75">
      <c r="A130" s="6"/>
      <c r="B130" s="154"/>
      <c r="C130" s="154"/>
      <c r="D130" s="154"/>
      <c r="E130" s="154"/>
      <c r="F130" s="154"/>
      <c r="G130" s="154"/>
      <c r="H130" s="154"/>
      <c r="I130" s="6"/>
      <c r="J130" s="6"/>
    </row>
    <row r="131" spans="1:10" ht="18.75">
      <c r="A131" s="6"/>
      <c r="B131" s="154"/>
      <c r="C131" s="154"/>
      <c r="D131" s="154"/>
      <c r="E131" s="154"/>
      <c r="F131" s="154"/>
      <c r="G131" s="154"/>
      <c r="H131" s="154"/>
      <c r="I131" s="6"/>
      <c r="J131" s="6"/>
    </row>
    <row r="132" spans="1:10" ht="18.75">
      <c r="A132" s="6"/>
      <c r="B132" s="154"/>
      <c r="C132" s="154"/>
      <c r="D132" s="154"/>
      <c r="E132" s="154"/>
      <c r="F132" s="154"/>
      <c r="G132" s="154"/>
      <c r="H132" s="154"/>
      <c r="I132" s="6"/>
      <c r="J132" s="6"/>
    </row>
    <row r="133" spans="1:10" ht="18.75">
      <c r="A133" s="6"/>
      <c r="B133" s="154"/>
      <c r="C133" s="154"/>
      <c r="D133" s="154"/>
      <c r="E133" s="154"/>
      <c r="F133" s="154"/>
      <c r="G133" s="154"/>
      <c r="H133" s="154"/>
      <c r="I133" s="6"/>
      <c r="J133" s="6"/>
    </row>
    <row r="134" spans="1:10" ht="18.75">
      <c r="A134" s="6"/>
      <c r="B134" s="154"/>
      <c r="C134" s="154"/>
      <c r="D134" s="154"/>
      <c r="E134" s="154"/>
      <c r="F134" s="154"/>
      <c r="G134" s="154"/>
      <c r="H134" s="154"/>
      <c r="I134" s="6"/>
      <c r="J134" s="6"/>
    </row>
    <row r="135" spans="1:10" ht="18.75">
      <c r="A135" s="6"/>
      <c r="B135" s="154"/>
      <c r="C135" s="154"/>
      <c r="D135" s="154"/>
      <c r="E135" s="154"/>
      <c r="F135" s="154"/>
      <c r="G135" s="154"/>
      <c r="H135" s="154"/>
      <c r="I135" s="6"/>
      <c r="J135" s="6"/>
    </row>
    <row r="136" spans="1:10" ht="18.75">
      <c r="A136" s="6"/>
      <c r="B136" s="154"/>
      <c r="C136" s="154"/>
      <c r="D136" s="154"/>
      <c r="E136" s="154"/>
      <c r="F136" s="154"/>
      <c r="G136" s="154"/>
      <c r="H136" s="154"/>
      <c r="I136" s="6"/>
      <c r="J136" s="6"/>
    </row>
    <row r="137" spans="1:10" ht="18.75">
      <c r="A137" s="6"/>
      <c r="B137" s="154"/>
      <c r="C137" s="154"/>
      <c r="D137" s="154"/>
      <c r="E137" s="154"/>
      <c r="F137" s="154"/>
      <c r="G137" s="154"/>
      <c r="H137" s="154"/>
      <c r="I137" s="6"/>
      <c r="J137" s="6"/>
    </row>
    <row r="138" spans="1:10" ht="18.75">
      <c r="A138" s="6"/>
      <c r="B138" s="154"/>
      <c r="C138" s="154"/>
      <c r="D138" s="154"/>
      <c r="E138" s="154"/>
      <c r="F138" s="154"/>
      <c r="G138" s="154"/>
      <c r="H138" s="154"/>
      <c r="I138" s="6"/>
      <c r="J138" s="6"/>
    </row>
    <row r="139" spans="1:10" ht="18.75">
      <c r="A139" s="6"/>
      <c r="B139" s="154"/>
      <c r="C139" s="154"/>
      <c r="D139" s="154"/>
      <c r="E139" s="154"/>
      <c r="F139" s="154"/>
      <c r="G139" s="154"/>
      <c r="H139" s="154"/>
      <c r="I139" s="6"/>
      <c r="J139" s="6"/>
    </row>
    <row r="140" spans="1:10" ht="18.75">
      <c r="A140" s="6"/>
      <c r="B140" s="154"/>
      <c r="C140" s="154"/>
      <c r="D140" s="154"/>
      <c r="E140" s="154"/>
      <c r="F140" s="154"/>
      <c r="G140" s="154"/>
      <c r="H140" s="154"/>
      <c r="I140" s="6"/>
      <c r="J140" s="6"/>
    </row>
    <row r="141" spans="1:10" ht="18.75">
      <c r="A141" s="6"/>
      <c r="B141" s="154"/>
      <c r="C141" s="154"/>
      <c r="D141" s="154"/>
      <c r="E141" s="154"/>
      <c r="F141" s="154"/>
      <c r="G141" s="154"/>
      <c r="H141" s="154"/>
      <c r="I141" s="6"/>
      <c r="J141" s="6"/>
    </row>
    <row r="142" spans="1:10" ht="18.75">
      <c r="A142" s="6"/>
      <c r="B142" s="154"/>
      <c r="C142" s="154"/>
      <c r="D142" s="154"/>
      <c r="E142" s="154"/>
      <c r="F142" s="154"/>
      <c r="G142" s="154"/>
      <c r="H142" s="154"/>
      <c r="I142" s="6"/>
      <c r="J142" s="6"/>
    </row>
    <row r="143" spans="1:10" ht="18.75">
      <c r="A143" s="6"/>
      <c r="B143" s="154"/>
      <c r="C143" s="154"/>
      <c r="D143" s="154"/>
      <c r="E143" s="154"/>
      <c r="F143" s="154"/>
      <c r="G143" s="154"/>
      <c r="H143" s="154"/>
      <c r="I143" s="6"/>
      <c r="J143" s="6"/>
    </row>
    <row r="144" spans="1:10" ht="18.75">
      <c r="A144" s="6"/>
      <c r="B144" s="154"/>
      <c r="C144" s="154"/>
      <c r="D144" s="154"/>
      <c r="E144" s="154"/>
      <c r="F144" s="154"/>
      <c r="G144" s="154"/>
      <c r="H144" s="154"/>
      <c r="I144" s="6"/>
      <c r="J144" s="6"/>
    </row>
    <row r="145" spans="1:10" ht="18.75">
      <c r="A145" s="6"/>
      <c r="B145" s="154"/>
      <c r="C145" s="154"/>
      <c r="D145" s="154"/>
      <c r="E145" s="154"/>
      <c r="F145" s="154"/>
      <c r="G145" s="154"/>
      <c r="H145" s="154"/>
      <c r="I145" s="6"/>
      <c r="J145" s="6"/>
    </row>
    <row r="146" spans="1:10" ht="18.75">
      <c r="A146" s="6"/>
      <c r="B146" s="154"/>
      <c r="C146" s="154"/>
      <c r="D146" s="154"/>
      <c r="E146" s="154"/>
      <c r="F146" s="154"/>
      <c r="G146" s="154"/>
      <c r="H146" s="154"/>
      <c r="I146" s="6"/>
      <c r="J146" s="6"/>
    </row>
    <row r="147" spans="1:10" ht="18.75">
      <c r="A147" s="6"/>
      <c r="B147" s="154"/>
      <c r="C147" s="154"/>
      <c r="D147" s="154"/>
      <c r="E147" s="154"/>
      <c r="F147" s="154"/>
      <c r="G147" s="154"/>
      <c r="H147" s="154"/>
      <c r="I147" s="6"/>
      <c r="J147" s="6"/>
    </row>
    <row r="148" spans="1:10" ht="18.75">
      <c r="A148" s="6"/>
      <c r="B148" s="154"/>
      <c r="C148" s="154"/>
      <c r="D148" s="154"/>
      <c r="E148" s="154"/>
      <c r="F148" s="154"/>
      <c r="G148" s="154"/>
      <c r="H148" s="154"/>
      <c r="I148" s="6"/>
      <c r="J148" s="6"/>
    </row>
    <row r="149" spans="1:10" ht="18.75">
      <c r="A149" s="6"/>
      <c r="B149" s="154"/>
      <c r="C149" s="154"/>
      <c r="D149" s="154"/>
      <c r="E149" s="154"/>
      <c r="F149" s="154"/>
      <c r="G149" s="154"/>
      <c r="H149" s="154"/>
      <c r="I149" s="6"/>
      <c r="J149" s="6"/>
    </row>
    <row r="150" spans="1:10" ht="18.75">
      <c r="A150" s="6"/>
      <c r="B150" s="154"/>
      <c r="C150" s="154"/>
      <c r="D150" s="154"/>
      <c r="E150" s="154"/>
      <c r="F150" s="154"/>
      <c r="G150" s="154"/>
      <c r="H150" s="154"/>
      <c r="I150" s="6"/>
      <c r="J150" s="6"/>
    </row>
    <row r="151" spans="1:10" ht="18.75">
      <c r="A151" s="6"/>
      <c r="B151" s="154"/>
      <c r="C151" s="154"/>
      <c r="D151" s="154"/>
      <c r="E151" s="154"/>
      <c r="F151" s="154"/>
      <c r="G151" s="154"/>
      <c r="H151" s="154"/>
      <c r="I151" s="6"/>
      <c r="J151" s="6"/>
    </row>
    <row r="152" spans="1:10" ht="18.75">
      <c r="A152" s="6"/>
      <c r="B152" s="154"/>
      <c r="C152" s="154"/>
      <c r="D152" s="154"/>
      <c r="E152" s="154"/>
      <c r="F152" s="154"/>
      <c r="G152" s="154"/>
      <c r="H152" s="154"/>
      <c r="I152" s="6"/>
      <c r="J152" s="6"/>
    </row>
    <row r="153" spans="1:10" ht="18.75">
      <c r="A153" s="6"/>
      <c r="B153" s="154"/>
      <c r="C153" s="154"/>
      <c r="D153" s="154"/>
      <c r="E153" s="154"/>
      <c r="F153" s="154"/>
      <c r="G153" s="154"/>
      <c r="H153" s="154"/>
      <c r="I153" s="6"/>
      <c r="J153" s="6"/>
    </row>
    <row r="154" spans="1:10" ht="18.75">
      <c r="A154" s="6"/>
      <c r="B154" s="154"/>
      <c r="C154" s="154"/>
      <c r="D154" s="154"/>
      <c r="E154" s="154"/>
      <c r="F154" s="154"/>
      <c r="G154" s="154"/>
      <c r="H154" s="154"/>
      <c r="I154" s="6"/>
      <c r="J154" s="6"/>
    </row>
    <row r="155" spans="1:10" ht="18.75">
      <c r="A155" s="6"/>
      <c r="B155" s="154"/>
      <c r="C155" s="154"/>
      <c r="D155" s="154"/>
      <c r="E155" s="154"/>
      <c r="F155" s="154"/>
      <c r="G155" s="154"/>
      <c r="H155" s="154"/>
      <c r="I155" s="6"/>
      <c r="J155" s="6"/>
    </row>
    <row r="156" spans="1:10" ht="18.75">
      <c r="A156" s="6"/>
      <c r="B156" s="154"/>
      <c r="C156" s="154"/>
      <c r="D156" s="154"/>
      <c r="E156" s="154"/>
      <c r="F156" s="154"/>
      <c r="G156" s="154"/>
      <c r="H156" s="154"/>
      <c r="I156" s="6"/>
      <c r="J156" s="6"/>
    </row>
    <row r="157" spans="1:10" ht="18.75">
      <c r="A157" s="6"/>
      <c r="B157" s="154"/>
      <c r="C157" s="154"/>
      <c r="D157" s="154"/>
      <c r="E157" s="154"/>
      <c r="F157" s="154"/>
      <c r="G157" s="154"/>
      <c r="H157" s="154"/>
      <c r="I157" s="6"/>
      <c r="J157" s="6"/>
    </row>
    <row r="158" spans="1:10" ht="18.75">
      <c r="A158" s="6"/>
      <c r="B158" s="154"/>
      <c r="C158" s="154"/>
      <c r="D158" s="154"/>
      <c r="E158" s="154"/>
      <c r="F158" s="154"/>
      <c r="G158" s="154"/>
      <c r="H158" s="154"/>
      <c r="I158" s="6"/>
      <c r="J158" s="6"/>
    </row>
    <row r="159" spans="1:10" ht="18.75">
      <c r="A159" s="6"/>
      <c r="B159" s="154"/>
      <c r="C159" s="154"/>
      <c r="D159" s="154"/>
      <c r="E159" s="154"/>
      <c r="F159" s="154"/>
      <c r="G159" s="154"/>
      <c r="H159" s="154"/>
      <c r="I159" s="6"/>
      <c r="J159" s="6"/>
    </row>
    <row r="160" spans="1:10" ht="18.75">
      <c r="A160" s="6"/>
      <c r="B160" s="154"/>
      <c r="C160" s="154"/>
      <c r="D160" s="154"/>
      <c r="E160" s="154"/>
      <c r="F160" s="154"/>
      <c r="G160" s="154"/>
      <c r="H160" s="154"/>
      <c r="I160" s="6"/>
      <c r="J160" s="6"/>
    </row>
    <row r="161" spans="1:10" ht="18.75">
      <c r="A161" s="6"/>
      <c r="B161" s="154"/>
      <c r="C161" s="154"/>
      <c r="D161" s="154"/>
      <c r="E161" s="154"/>
      <c r="F161" s="154"/>
      <c r="G161" s="154"/>
      <c r="H161" s="154"/>
      <c r="I161" s="6"/>
      <c r="J161" s="6"/>
    </row>
    <row r="162" spans="1:10" ht="18.75">
      <c r="A162" s="6"/>
      <c r="B162" s="154"/>
      <c r="C162" s="154"/>
      <c r="D162" s="154"/>
      <c r="E162" s="154"/>
      <c r="F162" s="154"/>
      <c r="G162" s="154"/>
      <c r="H162" s="154"/>
      <c r="I162" s="6"/>
      <c r="J162" s="6"/>
    </row>
    <row r="163" spans="1:10" ht="18.75">
      <c r="A163" s="6"/>
      <c r="B163" s="154"/>
      <c r="C163" s="154"/>
      <c r="D163" s="154"/>
      <c r="E163" s="154"/>
      <c r="F163" s="154"/>
      <c r="G163" s="154"/>
      <c r="H163" s="154"/>
      <c r="I163" s="6"/>
      <c r="J163" s="6"/>
    </row>
    <row r="164" spans="1:10" ht="18.75">
      <c r="A164" s="6"/>
      <c r="B164" s="154"/>
      <c r="C164" s="154"/>
      <c r="D164" s="154"/>
      <c r="E164" s="154"/>
      <c r="F164" s="154"/>
      <c r="G164" s="154"/>
      <c r="H164" s="154"/>
      <c r="I164" s="6"/>
      <c r="J164" s="6"/>
    </row>
    <row r="165" spans="1:10" ht="18.75">
      <c r="A165" s="6"/>
      <c r="B165" s="154"/>
      <c r="C165" s="154"/>
      <c r="D165" s="154"/>
      <c r="E165" s="154"/>
      <c r="F165" s="154"/>
      <c r="G165" s="154"/>
      <c r="H165" s="154"/>
      <c r="I165" s="6"/>
      <c r="J165" s="6"/>
    </row>
    <row r="166" spans="1:10" ht="18.75">
      <c r="A166" s="6"/>
      <c r="B166" s="154"/>
      <c r="C166" s="154"/>
      <c r="D166" s="154"/>
      <c r="E166" s="154"/>
      <c r="F166" s="154"/>
      <c r="G166" s="154"/>
      <c r="H166" s="154"/>
      <c r="I166" s="6"/>
      <c r="J166" s="6"/>
    </row>
    <row r="167" spans="1:10" ht="18.75">
      <c r="A167" s="6"/>
      <c r="B167" s="154"/>
      <c r="C167" s="154"/>
      <c r="D167" s="154"/>
      <c r="E167" s="154"/>
      <c r="F167" s="154"/>
      <c r="G167" s="154"/>
      <c r="H167" s="154"/>
      <c r="I167" s="6"/>
      <c r="J167" s="6"/>
    </row>
    <row r="168" spans="1:10" ht="18.75">
      <c r="A168" s="6"/>
      <c r="B168" s="154"/>
      <c r="C168" s="154"/>
      <c r="D168" s="154"/>
      <c r="E168" s="154"/>
      <c r="F168" s="154"/>
      <c r="G168" s="154"/>
      <c r="H168" s="154"/>
      <c r="I168" s="6"/>
      <c r="J168" s="6"/>
    </row>
    <row r="169" spans="1:10" ht="18.75">
      <c r="A169" s="6"/>
      <c r="B169" s="154"/>
      <c r="C169" s="154"/>
      <c r="D169" s="154"/>
      <c r="E169" s="154"/>
      <c r="F169" s="154"/>
      <c r="G169" s="154"/>
      <c r="H169" s="154"/>
      <c r="I169" s="6"/>
      <c r="J169" s="6"/>
    </row>
    <row r="170" spans="1:10" ht="18.75">
      <c r="A170" s="6"/>
      <c r="B170" s="154"/>
      <c r="C170" s="154"/>
      <c r="D170" s="154"/>
      <c r="E170" s="154"/>
      <c r="F170" s="154"/>
      <c r="G170" s="154"/>
      <c r="H170" s="154"/>
      <c r="I170" s="6"/>
      <c r="J170" s="6"/>
    </row>
    <row r="171" spans="1:10" ht="18.75">
      <c r="A171" s="6"/>
      <c r="B171" s="154"/>
      <c r="C171" s="154"/>
      <c r="D171" s="154"/>
      <c r="E171" s="154"/>
      <c r="F171" s="154"/>
      <c r="G171" s="154"/>
      <c r="H171" s="154"/>
      <c r="I171" s="6"/>
      <c r="J171" s="6"/>
    </row>
    <row r="172" spans="1:10" ht="18.75">
      <c r="A172" s="6"/>
      <c r="B172" s="154"/>
      <c r="C172" s="154"/>
      <c r="D172" s="154"/>
      <c r="E172" s="154"/>
      <c r="F172" s="154"/>
      <c r="G172" s="154"/>
      <c r="H172" s="154"/>
      <c r="I172" s="6"/>
      <c r="J172" s="6"/>
    </row>
    <row r="173" spans="1:10" ht="18.75">
      <c r="A173" s="6"/>
      <c r="B173" s="154"/>
      <c r="C173" s="154"/>
      <c r="D173" s="154"/>
      <c r="E173" s="154"/>
      <c r="F173" s="154"/>
      <c r="G173" s="154"/>
      <c r="H173" s="154"/>
      <c r="I173" s="6"/>
      <c r="J173" s="6"/>
    </row>
    <row r="174" spans="1:10" ht="18.75">
      <c r="A174" s="6"/>
      <c r="B174" s="154"/>
      <c r="C174" s="154"/>
      <c r="D174" s="154"/>
      <c r="E174" s="154"/>
      <c r="F174" s="154"/>
      <c r="G174" s="154"/>
      <c r="H174" s="154"/>
      <c r="I174" s="6"/>
      <c r="J174" s="6"/>
    </row>
    <row r="175" spans="1:10" ht="18.75">
      <c r="A175" s="6"/>
      <c r="B175" s="154"/>
      <c r="C175" s="154"/>
      <c r="D175" s="154"/>
      <c r="E175" s="154"/>
      <c r="F175" s="154"/>
      <c r="G175" s="154"/>
      <c r="H175" s="154"/>
      <c r="I175" s="6"/>
      <c r="J175" s="6"/>
    </row>
    <row r="176" spans="1:10" ht="18.75">
      <c r="A176" s="6"/>
      <c r="B176" s="154"/>
      <c r="C176" s="154"/>
      <c r="D176" s="154"/>
      <c r="E176" s="154"/>
      <c r="F176" s="154"/>
      <c r="G176" s="154"/>
      <c r="H176" s="154"/>
      <c r="I176" s="6"/>
      <c r="J176" s="6"/>
    </row>
    <row r="177" spans="1:10" ht="18.75">
      <c r="A177" s="6"/>
      <c r="B177" s="154"/>
      <c r="C177" s="154"/>
      <c r="D177" s="154"/>
      <c r="E177" s="154"/>
      <c r="F177" s="154"/>
      <c r="G177" s="154"/>
      <c r="H177" s="154"/>
      <c r="I177" s="6"/>
      <c r="J177" s="6"/>
    </row>
    <row r="178" spans="1:10" ht="18.75">
      <c r="A178" s="6"/>
      <c r="B178" s="154"/>
      <c r="C178" s="154"/>
      <c r="D178" s="154"/>
      <c r="E178" s="154"/>
      <c r="F178" s="154"/>
      <c r="G178" s="154"/>
      <c r="H178" s="154"/>
      <c r="I178" s="6"/>
      <c r="J178" s="6"/>
    </row>
    <row r="179" spans="1:10" ht="18.75">
      <c r="A179" s="6"/>
      <c r="B179" s="154"/>
      <c r="C179" s="154"/>
      <c r="D179" s="154"/>
      <c r="E179" s="154"/>
      <c r="F179" s="154"/>
      <c r="G179" s="154"/>
      <c r="H179" s="154"/>
      <c r="I179" s="6"/>
      <c r="J179" s="6"/>
    </row>
    <row r="180" spans="1:10" ht="18.75">
      <c r="A180" s="6"/>
      <c r="B180" s="154"/>
      <c r="C180" s="154"/>
      <c r="D180" s="154"/>
      <c r="E180" s="154"/>
      <c r="F180" s="154"/>
      <c r="G180" s="154"/>
      <c r="H180" s="154"/>
      <c r="I180" s="6"/>
      <c r="J180" s="6"/>
    </row>
    <row r="181" spans="1:10" ht="18.75">
      <c r="A181" s="6"/>
      <c r="B181" s="154"/>
      <c r="C181" s="154"/>
      <c r="D181" s="154"/>
      <c r="E181" s="154"/>
      <c r="F181" s="154"/>
      <c r="G181" s="154"/>
      <c r="H181" s="154"/>
      <c r="I181" s="6"/>
      <c r="J181" s="6"/>
    </row>
    <row r="182" spans="1:10" ht="18.75">
      <c r="A182" s="6"/>
      <c r="B182" s="154"/>
      <c r="C182" s="154"/>
      <c r="D182" s="154"/>
      <c r="E182" s="154"/>
      <c r="F182" s="154"/>
      <c r="G182" s="154"/>
      <c r="H182" s="154"/>
      <c r="I182" s="6"/>
      <c r="J182" s="6"/>
    </row>
    <row r="183" spans="1:10" ht="18.75">
      <c r="A183" s="6"/>
      <c r="B183" s="154"/>
      <c r="C183" s="154"/>
      <c r="D183" s="154"/>
      <c r="E183" s="154"/>
      <c r="F183" s="154"/>
      <c r="G183" s="154"/>
      <c r="H183" s="154"/>
      <c r="I183" s="6"/>
      <c r="J183" s="6"/>
    </row>
    <row r="184" spans="1:10" ht="18.75">
      <c r="A184" s="6"/>
      <c r="B184" s="154"/>
      <c r="C184" s="154"/>
      <c r="D184" s="154"/>
      <c r="E184" s="154"/>
      <c r="F184" s="154"/>
      <c r="G184" s="154"/>
      <c r="H184" s="154"/>
      <c r="I184" s="6"/>
      <c r="J184" s="6"/>
    </row>
    <row r="185" spans="1:10" ht="18.75">
      <c r="A185" s="6"/>
      <c r="B185" s="154"/>
      <c r="C185" s="154"/>
      <c r="D185" s="154"/>
      <c r="E185" s="154"/>
      <c r="F185" s="154"/>
      <c r="G185" s="154"/>
      <c r="H185" s="154"/>
      <c r="I185" s="6"/>
      <c r="J185" s="6"/>
    </row>
    <row r="186" spans="1:10" ht="18.75">
      <c r="A186" s="6"/>
      <c r="B186" s="154"/>
      <c r="C186" s="154"/>
      <c r="D186" s="154"/>
      <c r="E186" s="154"/>
      <c r="F186" s="154"/>
      <c r="G186" s="154"/>
      <c r="H186" s="154"/>
      <c r="I186" s="6"/>
      <c r="J186" s="6"/>
    </row>
    <row r="187" spans="1:10" ht="18.75">
      <c r="A187" s="6"/>
      <c r="B187" s="154"/>
      <c r="C187" s="154"/>
      <c r="D187" s="154"/>
      <c r="E187" s="154"/>
      <c r="F187" s="154"/>
      <c r="G187" s="154"/>
      <c r="H187" s="154"/>
      <c r="I187" s="6"/>
      <c r="J187" s="6"/>
    </row>
    <row r="188" spans="1:10" ht="18.75">
      <c r="A188" s="6"/>
      <c r="B188" s="154"/>
      <c r="C188" s="154"/>
      <c r="D188" s="154"/>
      <c r="E188" s="154"/>
      <c r="F188" s="154"/>
      <c r="G188" s="154"/>
      <c r="H188" s="154"/>
      <c r="I188" s="6"/>
      <c r="J188" s="6"/>
    </row>
    <row r="189" spans="1:10" ht="18.75">
      <c r="A189" s="6"/>
      <c r="B189" s="154"/>
      <c r="C189" s="154"/>
      <c r="D189" s="154"/>
      <c r="E189" s="154"/>
      <c r="F189" s="154"/>
      <c r="G189" s="154"/>
      <c r="H189" s="154"/>
      <c r="I189" s="6"/>
      <c r="J189" s="6"/>
    </row>
    <row r="190" spans="1:10" ht="18.75">
      <c r="A190" s="6"/>
      <c r="B190" s="154"/>
      <c r="C190" s="154"/>
      <c r="D190" s="154"/>
      <c r="E190" s="154"/>
      <c r="F190" s="154"/>
      <c r="G190" s="154"/>
      <c r="H190" s="154"/>
      <c r="I190" s="6"/>
      <c r="J190" s="6"/>
    </row>
    <row r="191" spans="1:10" ht="18.75">
      <c r="A191" s="6"/>
      <c r="B191" s="154"/>
      <c r="C191" s="154"/>
      <c r="D191" s="154"/>
      <c r="E191" s="154"/>
      <c r="F191" s="154"/>
      <c r="G191" s="154"/>
      <c r="H191" s="154"/>
      <c r="I191" s="6"/>
      <c r="J191" s="6"/>
    </row>
    <row r="192" spans="1:10" ht="18.75">
      <c r="A192" s="6"/>
      <c r="B192" s="154"/>
      <c r="C192" s="154"/>
      <c r="D192" s="154"/>
      <c r="E192" s="154"/>
      <c r="F192" s="154"/>
      <c r="G192" s="154"/>
      <c r="H192" s="154"/>
      <c r="I192" s="6"/>
      <c r="J192" s="6"/>
    </row>
    <row r="193" spans="1:10" ht="18.75">
      <c r="A193" s="6"/>
      <c r="B193" s="154"/>
      <c r="C193" s="154"/>
      <c r="D193" s="154"/>
      <c r="E193" s="154"/>
      <c r="F193" s="154"/>
      <c r="G193" s="154"/>
      <c r="H193" s="154"/>
      <c r="I193" s="6"/>
      <c r="J193" s="6"/>
    </row>
    <row r="194" spans="1:10" ht="18.75">
      <c r="A194" s="6"/>
      <c r="B194" s="154"/>
      <c r="C194" s="154"/>
      <c r="D194" s="154"/>
      <c r="E194" s="154"/>
      <c r="F194" s="154"/>
      <c r="G194" s="154"/>
      <c r="H194" s="154"/>
      <c r="I194" s="6"/>
      <c r="J194" s="6"/>
    </row>
    <row r="195" spans="2:10" ht="18.75">
      <c r="B195" s="154"/>
      <c r="C195" s="154"/>
      <c r="D195" s="154"/>
      <c r="E195" s="154"/>
      <c r="F195" s="154"/>
      <c r="G195" s="154"/>
      <c r="H195" s="154"/>
      <c r="I195" s="6"/>
      <c r="J195" s="6"/>
    </row>
    <row r="196" spans="2:10" ht="18.75">
      <c r="B196" s="154"/>
      <c r="C196" s="154"/>
      <c r="D196" s="154"/>
      <c r="E196" s="154"/>
      <c r="F196" s="154"/>
      <c r="G196" s="154"/>
      <c r="H196" s="154"/>
      <c r="I196" s="6"/>
      <c r="J196" s="6"/>
    </row>
    <row r="197" spans="2:10" ht="18.75">
      <c r="B197" s="154"/>
      <c r="C197" s="154"/>
      <c r="D197" s="154"/>
      <c r="E197" s="154"/>
      <c r="F197" s="154"/>
      <c r="G197" s="154"/>
      <c r="H197" s="154"/>
      <c r="I197" s="6"/>
      <c r="J197" s="6"/>
    </row>
    <row r="198" spans="2:10" ht="18.75">
      <c r="B198" s="154"/>
      <c r="C198" s="154"/>
      <c r="D198" s="154"/>
      <c r="E198" s="154"/>
      <c r="F198" s="154"/>
      <c r="G198" s="154"/>
      <c r="H198" s="154"/>
      <c r="I198" s="6"/>
      <c r="J198" s="6"/>
    </row>
    <row r="199" spans="2:10" ht="18.75">
      <c r="B199" s="154"/>
      <c r="C199" s="154"/>
      <c r="D199" s="154"/>
      <c r="E199" s="154"/>
      <c r="F199" s="154"/>
      <c r="G199" s="154"/>
      <c r="H199" s="154"/>
      <c r="I199" s="6"/>
      <c r="J199" s="6"/>
    </row>
    <row r="200" spans="2:10" ht="18.75">
      <c r="B200" s="154"/>
      <c r="C200" s="154"/>
      <c r="D200" s="154"/>
      <c r="E200" s="154"/>
      <c r="F200" s="154"/>
      <c r="G200" s="154"/>
      <c r="H200" s="154"/>
      <c r="I200" s="6"/>
      <c r="J200" s="6"/>
    </row>
    <row r="201" spans="2:10" ht="18.75">
      <c r="B201" s="154"/>
      <c r="C201" s="154"/>
      <c r="D201" s="154"/>
      <c r="E201" s="154"/>
      <c r="F201" s="154"/>
      <c r="G201" s="154"/>
      <c r="H201" s="154"/>
      <c r="I201" s="6"/>
      <c r="J201" s="6"/>
    </row>
    <row r="202" spans="2:10" ht="18.75">
      <c r="B202" s="154"/>
      <c r="C202" s="154"/>
      <c r="D202" s="154"/>
      <c r="E202" s="154"/>
      <c r="F202" s="154"/>
      <c r="G202" s="154"/>
      <c r="H202" s="154"/>
      <c r="I202" s="6"/>
      <c r="J202" s="6"/>
    </row>
    <row r="203" spans="2:10" ht="18.75">
      <c r="B203" s="154"/>
      <c r="C203" s="154"/>
      <c r="D203" s="154"/>
      <c r="E203" s="154"/>
      <c r="F203" s="154"/>
      <c r="G203" s="154"/>
      <c r="H203" s="154"/>
      <c r="I203" s="6"/>
      <c r="J203" s="6"/>
    </row>
    <row r="204" spans="2:10" ht="18.75">
      <c r="B204" s="154"/>
      <c r="C204" s="154"/>
      <c r="D204" s="154"/>
      <c r="E204" s="154"/>
      <c r="F204" s="154"/>
      <c r="G204" s="154"/>
      <c r="H204" s="154"/>
      <c r="I204" s="6"/>
      <c r="J204" s="6"/>
    </row>
    <row r="205" spans="2:10" ht="18.75">
      <c r="B205" s="154"/>
      <c r="C205" s="154"/>
      <c r="D205" s="154"/>
      <c r="E205" s="154"/>
      <c r="F205" s="154"/>
      <c r="G205" s="154"/>
      <c r="H205" s="154"/>
      <c r="I205" s="6"/>
      <c r="J205" s="6"/>
    </row>
    <row r="206" spans="2:10" ht="18.75">
      <c r="B206" s="154"/>
      <c r="C206" s="154"/>
      <c r="D206" s="154"/>
      <c r="E206" s="154"/>
      <c r="F206" s="154"/>
      <c r="G206" s="154"/>
      <c r="H206" s="154"/>
      <c r="I206" s="6"/>
      <c r="J206" s="6"/>
    </row>
    <row r="207" spans="2:10" ht="18.75">
      <c r="B207" s="154"/>
      <c r="C207" s="154"/>
      <c r="D207" s="154"/>
      <c r="E207" s="154"/>
      <c r="F207" s="154"/>
      <c r="G207" s="154"/>
      <c r="H207" s="154"/>
      <c r="I207" s="6"/>
      <c r="J207" s="6"/>
    </row>
    <row r="208" spans="2:10" ht="18.75">
      <c r="B208" s="154"/>
      <c r="C208" s="154"/>
      <c r="D208" s="154"/>
      <c r="E208" s="154"/>
      <c r="F208" s="154"/>
      <c r="G208" s="154"/>
      <c r="H208" s="154"/>
      <c r="I208" s="6"/>
      <c r="J208" s="6"/>
    </row>
    <row r="209" spans="2:10" ht="18.75">
      <c r="B209" s="154"/>
      <c r="C209" s="154"/>
      <c r="D209" s="154"/>
      <c r="E209" s="154"/>
      <c r="F209" s="154"/>
      <c r="G209" s="154"/>
      <c r="H209" s="154"/>
      <c r="I209" s="6"/>
      <c r="J209" s="6"/>
    </row>
    <row r="210" spans="2:10" ht="18.75">
      <c r="B210" s="154"/>
      <c r="C210" s="154"/>
      <c r="D210" s="154"/>
      <c r="E210" s="154"/>
      <c r="F210" s="154"/>
      <c r="G210" s="154"/>
      <c r="H210" s="154"/>
      <c r="I210" s="6"/>
      <c r="J210" s="6"/>
    </row>
    <row r="211" spans="2:10" ht="18.75">
      <c r="B211" s="154"/>
      <c r="C211" s="154"/>
      <c r="D211" s="154"/>
      <c r="E211" s="154"/>
      <c r="F211" s="154"/>
      <c r="G211" s="154"/>
      <c r="H211" s="154"/>
      <c r="I211" s="6"/>
      <c r="J211" s="6"/>
    </row>
    <row r="212" spans="2:10" ht="18.75">
      <c r="B212" s="154"/>
      <c r="C212" s="154"/>
      <c r="D212" s="154"/>
      <c r="E212" s="154"/>
      <c r="F212" s="154"/>
      <c r="G212" s="154"/>
      <c r="H212" s="154"/>
      <c r="I212" s="6"/>
      <c r="J212" s="6"/>
    </row>
    <row r="213" spans="2:10" ht="18.75">
      <c r="B213" s="154"/>
      <c r="C213" s="154"/>
      <c r="D213" s="154"/>
      <c r="E213" s="154"/>
      <c r="F213" s="154"/>
      <c r="G213" s="154"/>
      <c r="H213" s="154"/>
      <c r="I213" s="6"/>
      <c r="J213" s="6"/>
    </row>
    <row r="214" spans="2:10" ht="18.75">
      <c r="B214" s="154"/>
      <c r="C214" s="154"/>
      <c r="D214" s="154"/>
      <c r="E214" s="154"/>
      <c r="F214" s="154"/>
      <c r="G214" s="154"/>
      <c r="H214" s="154"/>
      <c r="I214" s="6"/>
      <c r="J214" s="6"/>
    </row>
    <row r="215" spans="2:10" ht="18.75">
      <c r="B215" s="154"/>
      <c r="C215" s="154"/>
      <c r="D215" s="154"/>
      <c r="E215" s="154"/>
      <c r="F215" s="154"/>
      <c r="G215" s="154"/>
      <c r="H215" s="154"/>
      <c r="I215" s="6"/>
      <c r="J215" s="6"/>
    </row>
    <row r="216" spans="2:10" ht="18.75">
      <c r="B216" s="154"/>
      <c r="C216" s="154"/>
      <c r="D216" s="154"/>
      <c r="E216" s="154"/>
      <c r="F216" s="154"/>
      <c r="G216" s="154"/>
      <c r="H216" s="154"/>
      <c r="I216" s="6"/>
      <c r="J216" s="6"/>
    </row>
    <row r="217" spans="2:8" ht="18.75">
      <c r="B217" s="4"/>
      <c r="C217" s="4"/>
      <c r="D217" s="4"/>
      <c r="E217" s="4"/>
      <c r="F217" s="4"/>
      <c r="G217" s="4"/>
      <c r="H217" s="4"/>
    </row>
    <row r="218" spans="2:8" ht="18.75">
      <c r="B218" s="4"/>
      <c r="C218" s="4"/>
      <c r="D218" s="4"/>
      <c r="E218" s="4"/>
      <c r="F218" s="4"/>
      <c r="G218" s="4"/>
      <c r="H218" s="4"/>
    </row>
    <row r="219" spans="2:8" ht="18.75">
      <c r="B219" s="4"/>
      <c r="C219" s="4"/>
      <c r="D219" s="4"/>
      <c r="E219" s="4"/>
      <c r="F219" s="4"/>
      <c r="G219" s="4"/>
      <c r="H219" s="4"/>
    </row>
    <row r="220" spans="2:8" ht="18.75">
      <c r="B220" s="4"/>
      <c r="C220" s="4"/>
      <c r="D220" s="4"/>
      <c r="E220" s="4"/>
      <c r="F220" s="4"/>
      <c r="G220" s="4"/>
      <c r="H220" s="4"/>
    </row>
    <row r="221" spans="2:8" ht="18.75">
      <c r="B221" s="4"/>
      <c r="C221" s="4"/>
      <c r="D221" s="4"/>
      <c r="E221" s="4"/>
      <c r="F221" s="4"/>
      <c r="G221" s="4"/>
      <c r="H221" s="4"/>
    </row>
    <row r="222" spans="2:8" ht="18.75">
      <c r="B222" s="4"/>
      <c r="C222" s="4"/>
      <c r="D222" s="4"/>
      <c r="E222" s="4"/>
      <c r="F222" s="4"/>
      <c r="G222" s="4"/>
      <c r="H222" s="4"/>
    </row>
    <row r="223" spans="2:8" ht="18.75">
      <c r="B223" s="4"/>
      <c r="C223" s="4"/>
      <c r="D223" s="4"/>
      <c r="E223" s="4"/>
      <c r="F223" s="4"/>
      <c r="G223" s="4"/>
      <c r="H223" s="4"/>
    </row>
    <row r="224" spans="2:8" ht="18.75">
      <c r="B224" s="4"/>
      <c r="C224" s="4"/>
      <c r="D224" s="4"/>
      <c r="E224" s="4"/>
      <c r="F224" s="4"/>
      <c r="G224" s="4"/>
      <c r="H224" s="4"/>
    </row>
    <row r="225" spans="2:8" ht="18.75">
      <c r="B225" s="4"/>
      <c r="C225" s="4"/>
      <c r="D225" s="4"/>
      <c r="E225" s="4"/>
      <c r="F225" s="4"/>
      <c r="G225" s="4"/>
      <c r="H225" s="4"/>
    </row>
    <row r="226" spans="2:8" ht="18.75">
      <c r="B226" s="4"/>
      <c r="C226" s="4"/>
      <c r="D226" s="4"/>
      <c r="E226" s="4"/>
      <c r="F226" s="4"/>
      <c r="G226" s="4"/>
      <c r="H226" s="4"/>
    </row>
    <row r="227" spans="2:8" ht="18.75">
      <c r="B227" s="4"/>
      <c r="C227" s="4"/>
      <c r="D227" s="4"/>
      <c r="E227" s="4"/>
      <c r="F227" s="4"/>
      <c r="G227" s="4"/>
      <c r="H227" s="4"/>
    </row>
    <row r="228" spans="2:8" ht="18.75">
      <c r="B228" s="4"/>
      <c r="C228" s="4"/>
      <c r="D228" s="4"/>
      <c r="E228" s="4"/>
      <c r="F228" s="4"/>
      <c r="G228" s="4"/>
      <c r="H228" s="4"/>
    </row>
    <row r="229" spans="2:8" ht="18.75">
      <c r="B229" s="4"/>
      <c r="C229" s="4"/>
      <c r="D229" s="4"/>
      <c r="E229" s="4"/>
      <c r="F229" s="4"/>
      <c r="G229" s="4"/>
      <c r="H229" s="4"/>
    </row>
    <row r="230" spans="2:8" ht="18.75">
      <c r="B230" s="4"/>
      <c r="C230" s="4"/>
      <c r="D230" s="4"/>
      <c r="E230" s="4"/>
      <c r="F230" s="4"/>
      <c r="G230" s="4"/>
      <c r="H230" s="4"/>
    </row>
    <row r="231" spans="2:8" ht="18.75">
      <c r="B231" s="4"/>
      <c r="C231" s="4"/>
      <c r="D231" s="4"/>
      <c r="E231" s="4"/>
      <c r="F231" s="4"/>
      <c r="G231" s="4"/>
      <c r="H231" s="4"/>
    </row>
    <row r="232" spans="2:8" ht="18.75">
      <c r="B232" s="4"/>
      <c r="C232" s="4"/>
      <c r="D232" s="4"/>
      <c r="E232" s="4"/>
      <c r="F232" s="4"/>
      <c r="G232" s="4"/>
      <c r="H232" s="4"/>
    </row>
    <row r="233" spans="2:8" ht="18.75">
      <c r="B233" s="4"/>
      <c r="C233" s="4"/>
      <c r="D233" s="4"/>
      <c r="E233" s="4"/>
      <c r="F233" s="4"/>
      <c r="G233" s="4"/>
      <c r="H233" s="4"/>
    </row>
    <row r="234" spans="2:8" ht="18.75">
      <c r="B234" s="4"/>
      <c r="C234" s="4"/>
      <c r="D234" s="4"/>
      <c r="E234" s="4"/>
      <c r="F234" s="4"/>
      <c r="G234" s="4"/>
      <c r="H234" s="4"/>
    </row>
    <row r="235" spans="2:8" ht="18.75">
      <c r="B235" s="4"/>
      <c r="C235" s="4"/>
      <c r="D235" s="4"/>
      <c r="E235" s="4"/>
      <c r="F235" s="4"/>
      <c r="G235" s="4"/>
      <c r="H235" s="4"/>
    </row>
    <row r="236" spans="2:8" ht="18.75">
      <c r="B236" s="4"/>
      <c r="C236" s="4"/>
      <c r="D236" s="4"/>
      <c r="E236" s="4"/>
      <c r="F236" s="4"/>
      <c r="G236" s="4"/>
      <c r="H236" s="4"/>
    </row>
    <row r="237" spans="2:8" ht="18.75">
      <c r="B237" s="4"/>
      <c r="C237" s="4"/>
      <c r="D237" s="4"/>
      <c r="E237" s="4"/>
      <c r="F237" s="4"/>
      <c r="G237" s="4"/>
      <c r="H237" s="4"/>
    </row>
    <row r="238" spans="2:8" ht="18.75">
      <c r="B238" s="4"/>
      <c r="C238" s="4"/>
      <c r="D238" s="4"/>
      <c r="E238" s="4"/>
      <c r="F238" s="4"/>
      <c r="G238" s="4"/>
      <c r="H238" s="4"/>
    </row>
    <row r="239" spans="2:8" ht="18.75">
      <c r="B239" s="4"/>
      <c r="C239" s="4"/>
      <c r="D239" s="4"/>
      <c r="E239" s="4"/>
      <c r="F239" s="4"/>
      <c r="G239" s="4"/>
      <c r="H239" s="4"/>
    </row>
    <row r="240" spans="2:8" ht="18.75">
      <c r="B240" s="4"/>
      <c r="C240" s="4"/>
      <c r="D240" s="4"/>
      <c r="E240" s="4"/>
      <c r="F240" s="4"/>
      <c r="G240" s="4"/>
      <c r="H240" s="4"/>
    </row>
    <row r="241" spans="2:8" ht="18.75">
      <c r="B241" s="4"/>
      <c r="C241" s="4"/>
      <c r="D241" s="4"/>
      <c r="E241" s="4"/>
      <c r="F241" s="4"/>
      <c r="G241" s="4"/>
      <c r="H241" s="4"/>
    </row>
    <row r="242" spans="2:8" ht="18.75">
      <c r="B242" s="4"/>
      <c r="C242" s="4"/>
      <c r="D242" s="4"/>
      <c r="E242" s="4"/>
      <c r="F242" s="4"/>
      <c r="G242" s="4"/>
      <c r="H242" s="4"/>
    </row>
    <row r="243" spans="2:8" ht="18.75">
      <c r="B243" s="4"/>
      <c r="C243" s="4"/>
      <c r="D243" s="4"/>
      <c r="E243" s="4"/>
      <c r="F243" s="4"/>
      <c r="G243" s="4"/>
      <c r="H243" s="4"/>
    </row>
    <row r="244" spans="2:8" ht="18.75">
      <c r="B244" s="4"/>
      <c r="C244" s="4"/>
      <c r="D244" s="4"/>
      <c r="E244" s="4"/>
      <c r="F244" s="4"/>
      <c r="G244" s="4"/>
      <c r="H244" s="4"/>
    </row>
    <row r="245" spans="2:8" ht="18.75">
      <c r="B245" s="4"/>
      <c r="C245" s="4"/>
      <c r="D245" s="4"/>
      <c r="E245" s="4"/>
      <c r="F245" s="4"/>
      <c r="G245" s="4"/>
      <c r="H245" s="4"/>
    </row>
    <row r="246" spans="2:8" ht="18.75">
      <c r="B246" s="4"/>
      <c r="C246" s="4"/>
      <c r="D246" s="4"/>
      <c r="E246" s="4"/>
      <c r="F246" s="4"/>
      <c r="G246" s="4"/>
      <c r="H246" s="4"/>
    </row>
    <row r="247" spans="2:8" ht="18.75">
      <c r="B247" s="4"/>
      <c r="C247" s="4"/>
      <c r="D247" s="4"/>
      <c r="E247" s="4"/>
      <c r="F247" s="4"/>
      <c r="G247" s="4"/>
      <c r="H247" s="4"/>
    </row>
    <row r="248" spans="2:8" ht="18.75">
      <c r="B248" s="4"/>
      <c r="C248" s="4"/>
      <c r="D248" s="4"/>
      <c r="E248" s="4"/>
      <c r="F248" s="4"/>
      <c r="G248" s="4"/>
      <c r="H248" s="4"/>
    </row>
    <row r="249" spans="2:8" ht="18.75">
      <c r="B249" s="4"/>
      <c r="C249" s="4"/>
      <c r="D249" s="4"/>
      <c r="E249" s="4"/>
      <c r="F249" s="4"/>
      <c r="G249" s="4"/>
      <c r="H249" s="4"/>
    </row>
    <row r="250" spans="2:8" ht="18.75">
      <c r="B250" s="4"/>
      <c r="C250" s="4"/>
      <c r="D250" s="4"/>
      <c r="E250" s="4"/>
      <c r="F250" s="4"/>
      <c r="G250" s="4"/>
      <c r="H250" s="4"/>
    </row>
    <row r="251" spans="2:8" ht="18.75">
      <c r="B251" s="4"/>
      <c r="C251" s="4"/>
      <c r="D251" s="4"/>
      <c r="E251" s="4"/>
      <c r="F251" s="4"/>
      <c r="G251" s="4"/>
      <c r="H251" s="4"/>
    </row>
    <row r="252" spans="2:8" ht="18.75">
      <c r="B252" s="4"/>
      <c r="C252" s="4"/>
      <c r="D252" s="4"/>
      <c r="E252" s="4"/>
      <c r="F252" s="4"/>
      <c r="G252" s="4"/>
      <c r="H252" s="4"/>
    </row>
    <row r="253" spans="2:8" ht="18.75">
      <c r="B253" s="4"/>
      <c r="C253" s="4"/>
      <c r="D253" s="4"/>
      <c r="E253" s="4"/>
      <c r="F253" s="4"/>
      <c r="G253" s="4"/>
      <c r="H253" s="4"/>
    </row>
    <row r="254" spans="2:8" ht="18.75">
      <c r="B254" s="4"/>
      <c r="C254" s="4"/>
      <c r="D254" s="4"/>
      <c r="E254" s="4"/>
      <c r="F254" s="4"/>
      <c r="G254" s="4"/>
      <c r="H254" s="4"/>
    </row>
    <row r="255" spans="2:8" ht="18.75">
      <c r="B255" s="4"/>
      <c r="C255" s="4"/>
      <c r="D255" s="4"/>
      <c r="E255" s="4"/>
      <c r="F255" s="4"/>
      <c r="G255" s="4"/>
      <c r="H255" s="4"/>
    </row>
    <row r="256" spans="2:8" ht="18.75">
      <c r="B256" s="4"/>
      <c r="C256" s="4"/>
      <c r="D256" s="4"/>
      <c r="E256" s="4"/>
      <c r="F256" s="4"/>
      <c r="G256" s="4"/>
      <c r="H256" s="4"/>
    </row>
    <row r="257" spans="2:8" ht="18.75">
      <c r="B257" s="4"/>
      <c r="C257" s="4"/>
      <c r="D257" s="4"/>
      <c r="E257" s="4"/>
      <c r="F257" s="4"/>
      <c r="G257" s="4"/>
      <c r="H257" s="4"/>
    </row>
    <row r="258" spans="2:8" ht="18.75">
      <c r="B258" s="4"/>
      <c r="C258" s="4"/>
      <c r="D258" s="4"/>
      <c r="E258" s="4"/>
      <c r="F258" s="4"/>
      <c r="G258" s="4"/>
      <c r="H258" s="4"/>
    </row>
    <row r="259" spans="2:8" ht="18.75">
      <c r="B259" s="4"/>
      <c r="C259" s="4"/>
      <c r="D259" s="4"/>
      <c r="E259" s="4"/>
      <c r="F259" s="4"/>
      <c r="G259" s="4"/>
      <c r="H259" s="4"/>
    </row>
    <row r="260" spans="2:8" ht="18.75">
      <c r="B260" s="4"/>
      <c r="C260" s="4"/>
      <c r="D260" s="4"/>
      <c r="E260" s="4"/>
      <c r="F260" s="4"/>
      <c r="G260" s="4"/>
      <c r="H260" s="4"/>
    </row>
    <row r="261" spans="2:8" ht="18.75">
      <c r="B261" s="4"/>
      <c r="C261" s="4"/>
      <c r="D261" s="4"/>
      <c r="E261" s="4"/>
      <c r="F261" s="4"/>
      <c r="G261" s="4"/>
      <c r="H261" s="4"/>
    </row>
  </sheetData>
  <sheetProtection/>
  <mergeCells count="11">
    <mergeCell ref="A10:A11"/>
    <mergeCell ref="B10:B11"/>
    <mergeCell ref="C10:C11"/>
    <mergeCell ref="D10:D11"/>
    <mergeCell ref="E10:E11"/>
    <mergeCell ref="F10:F11"/>
    <mergeCell ref="G10:G11"/>
    <mergeCell ref="H10:H11"/>
    <mergeCell ref="I10:J10"/>
    <mergeCell ref="B81:E81"/>
    <mergeCell ref="B8:G8"/>
  </mergeCells>
  <printOptions/>
  <pageMargins left="0.7" right="0.7" top="0.75" bottom="0.75" header="0.3" footer="0.3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Татьяна Александровна Сигора</cp:lastModifiedBy>
  <cp:lastPrinted>2019-09-25T12:28:20Z</cp:lastPrinted>
  <dcterms:created xsi:type="dcterms:W3CDTF">2000-04-01T16:13:39Z</dcterms:created>
  <dcterms:modified xsi:type="dcterms:W3CDTF">2019-10-02T12:42:21Z</dcterms:modified>
  <cp:category/>
  <cp:version/>
  <cp:contentType/>
  <cp:contentStatus/>
</cp:coreProperties>
</file>