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2120" windowHeight="8775" activeTab="0"/>
  </bookViews>
  <sheets>
    <sheet name="2019" sheetId="1" r:id="rId1"/>
    <sheet name="Анализ " sheetId="2" r:id="rId2"/>
  </sheets>
  <definedNames>
    <definedName name="_xlnm.Print_Titles" localSheetId="1">'Анализ '!$A:$B</definedName>
    <definedName name="_xlnm.Print_Area" localSheetId="0">'2019'!$A$1:$H$52</definedName>
    <definedName name="_xlnm.Print_Area" localSheetId="1">'Анализ '!$A$1:$Q$48</definedName>
  </definedNames>
  <calcPr fullCalcOnLoad="1"/>
</workbook>
</file>

<file path=xl/sharedStrings.xml><?xml version="1.0" encoding="utf-8"?>
<sst xmlns="http://schemas.openxmlformats.org/spreadsheetml/2006/main" count="115" uniqueCount="103">
  <si>
    <t>Бюджет</t>
  </si>
  <si>
    <t>%</t>
  </si>
  <si>
    <t>ЦССМ</t>
  </si>
  <si>
    <t>Терцентр</t>
  </si>
  <si>
    <t>Культура</t>
  </si>
  <si>
    <t>м.Дружківка</t>
  </si>
  <si>
    <t>Бюджет з</t>
  </si>
  <si>
    <t>Виконано</t>
  </si>
  <si>
    <t>виконання</t>
  </si>
  <si>
    <t>Питома</t>
  </si>
  <si>
    <t>вага</t>
  </si>
  <si>
    <t>Наименування</t>
  </si>
  <si>
    <t>Освіта</t>
  </si>
  <si>
    <t>Охорона здоров"я</t>
  </si>
  <si>
    <t>Рада ветеранів</t>
  </si>
  <si>
    <t>ВСЬОГО</t>
  </si>
  <si>
    <t xml:space="preserve">          по</t>
  </si>
  <si>
    <t xml:space="preserve">Итого </t>
  </si>
  <si>
    <t>Спеціальний фонд</t>
  </si>
  <si>
    <t xml:space="preserve">                 Загальний фонд</t>
  </si>
  <si>
    <t xml:space="preserve">                 Спеціальний фонд</t>
  </si>
  <si>
    <t xml:space="preserve">                     РАЗОМ</t>
  </si>
  <si>
    <t>грн.</t>
  </si>
  <si>
    <t>% виконання</t>
  </si>
  <si>
    <t>Начальник міськфінуправління</t>
  </si>
  <si>
    <t>Програми ЦССМ</t>
  </si>
  <si>
    <t>загальний+ спеціальний</t>
  </si>
  <si>
    <t>Інші програми соціального захисту дітей</t>
  </si>
  <si>
    <t>Виплата грошової допомоги фізичним  особам</t>
  </si>
  <si>
    <t>Центр профісіональной реабілітації інвалідов</t>
  </si>
  <si>
    <t>Фізична культура і спорт</t>
  </si>
  <si>
    <t>тис.грн.</t>
  </si>
  <si>
    <t>Виконано за відповідний період минулого року</t>
  </si>
  <si>
    <t>Виконано за звітний період поточного року</t>
  </si>
  <si>
    <t>Бюджет з урахуванням змін</t>
  </si>
  <si>
    <t>Виплата допомоги сім`ям з дітьми, малозабезпеченим сім`ям, інвалідам з дитинства, дітям-інвалідам, тимчасової ержавної допомоги дітям та допомоги по догляду за інвалідами I чи II групи внаслідок психічного захворювання</t>
  </si>
  <si>
    <t>Соціальний захист та соціальне забезпечення</t>
  </si>
  <si>
    <t>Субсидії населенню на відшкодування витрат на оплату житлово - комунальних послуг</t>
  </si>
  <si>
    <r>
      <t>Дитячі будинки (в т.ч. сімейного типу, прийомні сім’</t>
    </r>
    <r>
      <rPr>
        <sz val="6"/>
        <rFont val="Times New Roman"/>
        <family val="1"/>
      </rPr>
      <t>ї)</t>
    </r>
  </si>
  <si>
    <t>Видатки на соціальний захист населення , що здійснюються за рахунок коштів з державної субвенції</t>
  </si>
  <si>
    <t>Пільги окремих категорям населення на оплату житлово - комунальних послуг</t>
  </si>
  <si>
    <t>Пільги та субсидії населенню на придбання твердого палива та скрапленого газу</t>
  </si>
  <si>
    <t>Інші пільги населенню</t>
  </si>
  <si>
    <t xml:space="preserve"> в т.ч. за рахунок субвенції</t>
  </si>
  <si>
    <t>зведеному бюджету</t>
  </si>
  <si>
    <t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t>
  </si>
  <si>
    <t xml:space="preserve">І.В.Трушина </t>
  </si>
  <si>
    <t>І.В. Трушина</t>
  </si>
  <si>
    <t>0100</t>
  </si>
  <si>
    <t>1000</t>
  </si>
  <si>
    <t>2000</t>
  </si>
  <si>
    <t>3000</t>
  </si>
  <si>
    <t>3104</t>
  </si>
  <si>
    <t>Органи місцевого самоврядування</t>
  </si>
  <si>
    <t>3105</t>
  </si>
  <si>
    <t>4000</t>
  </si>
  <si>
    <t>5000</t>
  </si>
  <si>
    <t>6000</t>
  </si>
  <si>
    <t>7300</t>
  </si>
  <si>
    <t>урахуванням змін</t>
  </si>
  <si>
    <t>ТКВКБМС</t>
  </si>
  <si>
    <t>КТКВМБ</t>
  </si>
  <si>
    <t>Наименування КТКВМБ</t>
  </si>
  <si>
    <t>% виконання 2017 до 2016 року</t>
  </si>
  <si>
    <t>3011</t>
  </si>
  <si>
    <t>3012</t>
  </si>
  <si>
    <t>3020</t>
  </si>
  <si>
    <t>3030</t>
  </si>
  <si>
    <t>3121</t>
  </si>
  <si>
    <t>3123</t>
  </si>
  <si>
    <t>3160</t>
  </si>
  <si>
    <t>3180</t>
  </si>
  <si>
    <t>3192</t>
  </si>
  <si>
    <t>3230</t>
  </si>
  <si>
    <t>Забезпечення діяльності інших закладів у сфері соціального захисту і соціального забезпечення</t>
  </si>
  <si>
    <t xml:space="preserve"> Інші заходи у сфері соціального захисту і соціального забезпечення</t>
  </si>
  <si>
    <t>3241</t>
  </si>
  <si>
    <t>3242</t>
  </si>
  <si>
    <t>Будівництво та регіональний розвиток</t>
  </si>
  <si>
    <t>7400</t>
  </si>
  <si>
    <t>Транспорт та транспортна інфраструктура, дорожнє господарство</t>
  </si>
  <si>
    <t>8100</t>
  </si>
  <si>
    <t>Захист населення і територій від надзвичайних ситуацій техногенного та природного характеру</t>
  </si>
  <si>
    <t>8300</t>
  </si>
  <si>
    <t>Охорона навколишнього природного середовища</t>
  </si>
  <si>
    <t>9770</t>
  </si>
  <si>
    <t>Інші субвенції з місцевого бюджету</t>
  </si>
  <si>
    <t>3040, 3080</t>
  </si>
  <si>
    <t>Виконання бюджету за січень-березень 2019 року</t>
  </si>
  <si>
    <t>Виконання бюджету за січень - березень  2019 року</t>
  </si>
  <si>
    <t>3112</t>
  </si>
  <si>
    <t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t>
  </si>
  <si>
    <t>3140</t>
  </si>
  <si>
    <t>Забезпечення реалізації окремих програм для осіб з інвалідністю</t>
  </si>
  <si>
    <t>3170</t>
  </si>
  <si>
    <t xml:space="preserve">Житлово- комунальне господарство </t>
  </si>
  <si>
    <t>Здійснення заходів із землеустрою</t>
  </si>
  <si>
    <t>7130</t>
  </si>
  <si>
    <t>3050</t>
  </si>
  <si>
    <t>Пільгове медичне обслуговування осіб, які постраждали внаслідок Чорнобильської катастрофи</t>
  </si>
  <si>
    <t>Видатки на поховання учасників бойових дій та осіб з інвалідністю внаслідок війни</t>
  </si>
  <si>
    <t>3090</t>
  </si>
  <si>
    <t>2019 р</t>
  </si>
</sst>
</file>

<file path=xl/styles.xml><?xml version="1.0" encoding="utf-8"?>
<styleSheet xmlns="http://schemas.openxmlformats.org/spreadsheetml/2006/main">
  <numFmts count="4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0.000000"/>
    <numFmt numFmtId="181" formatCode="0.00000"/>
    <numFmt numFmtId="182" formatCode="0.0000"/>
    <numFmt numFmtId="183" formatCode="0.000"/>
    <numFmt numFmtId="184" formatCode="0.0"/>
    <numFmt numFmtId="185" formatCode="0.0000000"/>
    <numFmt numFmtId="186" formatCode="0.00000000"/>
    <numFmt numFmtId="187" formatCode="_-* #,##0.0_р_._-;\-* #,##0.0_р_._-;_-* &quot;-&quot;??_р_._-;_-@_-"/>
    <numFmt numFmtId="188" formatCode="_-* #,##0.0\ _г_р_н_._-;\-* #,##0.0\ _г_р_н_._-;_-* &quot;-&quot;?\ _г_р_н_._-;_-@_-"/>
    <numFmt numFmtId="189" formatCode="#,##0.0"/>
    <numFmt numFmtId="190" formatCode="_-* #,##0.0_р_._-;\-* #,##0.0_р_._-;_-* &quot;-&quot;?_р_._-;_-@_-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_-* #,##0.0_р_._-;\-* #,##0.0_р_._-;_-* &quot;-&quot;_р_._-;_-@_-"/>
    <numFmt numFmtId="196" formatCode="_-* #,##0.00_р_._-;\-* #,##0.00_р_._-;_-* &quot;-&quot;_р_._-;_-@_-"/>
    <numFmt numFmtId="197" formatCode="_-* #,##0_р_._-;\-* #,##0_р_._-;_-* &quot;-&quot;??_р_._-;_-@_-"/>
  </numFmts>
  <fonts count="45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i/>
      <sz val="10"/>
      <name val="Arial Cyr"/>
      <family val="2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sz val="6"/>
      <name val="Times New Roman"/>
      <family val="1"/>
    </font>
    <font>
      <b/>
      <i/>
      <sz val="10"/>
      <name val="Arial Cyr"/>
      <family val="2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tted"/>
      <right style="dotted"/>
      <top style="thin"/>
      <bottom style="dotted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tted"/>
      <right style="dotted"/>
      <top style="dotted"/>
      <bottom style="dotted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tted"/>
      <top style="dotted"/>
      <bottom style="dotted"/>
    </border>
    <border>
      <left style="dotted"/>
      <right style="dotted"/>
      <top style="dotted"/>
      <bottom>
        <color indexed="63"/>
      </bottom>
    </border>
    <border>
      <left style="dotted"/>
      <right>
        <color indexed="63"/>
      </right>
      <top style="dotted"/>
      <bottom style="dotted"/>
    </border>
    <border>
      <left style="dotted"/>
      <right style="dotted"/>
      <top>
        <color indexed="63"/>
      </top>
      <bottom style="dotted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4" xfId="0" applyBorder="1" applyAlignment="1">
      <alignment/>
    </xf>
    <xf numFmtId="0" fontId="0" fillId="0" borderId="10" xfId="0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169" fontId="1" fillId="0" borderId="15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165" fontId="0" fillId="0" borderId="16" xfId="0" applyNumberForma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169" fontId="1" fillId="0" borderId="0" xfId="0" applyNumberFormat="1" applyFont="1" applyAlignment="1">
      <alignment/>
    </xf>
    <xf numFmtId="169" fontId="4" fillId="0" borderId="15" xfId="0" applyNumberFormat="1" applyFont="1" applyFill="1" applyBorder="1" applyAlignment="1">
      <alignment horizontal="center" vertical="center" wrapText="1"/>
    </xf>
    <xf numFmtId="169" fontId="4" fillId="0" borderId="15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69" fontId="0" fillId="0" borderId="0" xfId="0" applyNumberFormat="1" applyFill="1" applyAlignment="1">
      <alignment/>
    </xf>
    <xf numFmtId="169" fontId="0" fillId="0" borderId="0" xfId="0" applyNumberFormat="1" applyAlignment="1">
      <alignment/>
    </xf>
    <xf numFmtId="188" fontId="0" fillId="0" borderId="0" xfId="0" applyNumberFormat="1" applyAlignment="1">
      <alignment/>
    </xf>
    <xf numFmtId="169" fontId="1" fillId="0" borderId="15" xfId="0" applyNumberFormat="1" applyFont="1" applyFill="1" applyBorder="1" applyAlignment="1">
      <alignment horizontal="center" vertical="center"/>
    </xf>
    <xf numFmtId="169" fontId="4" fillId="0" borderId="15" xfId="0" applyNumberFormat="1" applyFont="1" applyFill="1" applyBorder="1" applyAlignment="1">
      <alignment horizontal="center" vertical="center"/>
    </xf>
    <xf numFmtId="169" fontId="0" fillId="0" borderId="15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187" fontId="7" fillId="0" borderId="15" xfId="60" applyNumberFormat="1" applyFont="1" applyFill="1" applyBorder="1" applyAlignment="1">
      <alignment horizontal="center" vertical="center"/>
    </xf>
    <xf numFmtId="184" fontId="7" fillId="0" borderId="15" xfId="0" applyNumberFormat="1" applyFont="1" applyBorder="1" applyAlignment="1">
      <alignment horizontal="center" vertical="center"/>
    </xf>
    <xf numFmtId="2" fontId="7" fillId="0" borderId="15" xfId="0" applyNumberFormat="1" applyFont="1" applyBorder="1" applyAlignment="1">
      <alignment horizontal="center" vertical="center"/>
    </xf>
    <xf numFmtId="184" fontId="6" fillId="0" borderId="15" xfId="0" applyNumberFormat="1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89" fontId="7" fillId="0" borderId="15" xfId="0" applyNumberFormat="1" applyFont="1" applyBorder="1" applyAlignment="1">
      <alignment horizontal="center" vertical="center"/>
    </xf>
    <xf numFmtId="187" fontId="7" fillId="0" borderId="15" xfId="60" applyNumberFormat="1" applyFont="1" applyBorder="1" applyAlignment="1">
      <alignment horizontal="center" vertical="center"/>
    </xf>
    <xf numFmtId="187" fontId="6" fillId="0" borderId="15" xfId="60" applyNumberFormat="1" applyFont="1" applyBorder="1" applyAlignment="1">
      <alignment horizontal="center" vertical="center"/>
    </xf>
    <xf numFmtId="0" fontId="1" fillId="33" borderId="0" xfId="0" applyFont="1" applyFill="1" applyAlignment="1">
      <alignment/>
    </xf>
    <xf numFmtId="0" fontId="0" fillId="33" borderId="14" xfId="0" applyFill="1" applyBorder="1" applyAlignment="1">
      <alignment/>
    </xf>
    <xf numFmtId="0" fontId="0" fillId="33" borderId="10" xfId="0" applyFill="1" applyBorder="1" applyAlignment="1">
      <alignment/>
    </xf>
    <xf numFmtId="169" fontId="1" fillId="33" borderId="15" xfId="0" applyNumberFormat="1" applyFont="1" applyFill="1" applyBorder="1" applyAlignment="1">
      <alignment horizontal="center" vertical="center"/>
    </xf>
    <xf numFmtId="169" fontId="4" fillId="33" borderId="15" xfId="0" applyNumberFormat="1" applyFont="1" applyFill="1" applyBorder="1" applyAlignment="1">
      <alignment horizontal="center" vertical="center"/>
    </xf>
    <xf numFmtId="169" fontId="4" fillId="33" borderId="15" xfId="0" applyNumberFormat="1" applyFont="1" applyFill="1" applyBorder="1" applyAlignment="1">
      <alignment horizontal="center" vertical="center" wrapText="1"/>
    </xf>
    <xf numFmtId="169" fontId="1" fillId="33" borderId="15" xfId="0" applyNumberFormat="1" applyFont="1" applyFill="1" applyBorder="1" applyAlignment="1">
      <alignment horizontal="center" vertical="center"/>
    </xf>
    <xf numFmtId="169" fontId="0" fillId="33" borderId="15" xfId="0" applyNumberFormat="1" applyFont="1" applyFill="1" applyBorder="1" applyAlignment="1">
      <alignment horizontal="center" vertical="center"/>
    </xf>
    <xf numFmtId="169" fontId="0" fillId="33" borderId="0" xfId="0" applyNumberFormat="1" applyFill="1" applyAlignment="1">
      <alignment/>
    </xf>
    <xf numFmtId="0" fontId="0" fillId="33" borderId="0" xfId="0" applyFill="1" applyAlignment="1">
      <alignment/>
    </xf>
    <xf numFmtId="196" fontId="0" fillId="0" borderId="0" xfId="0" applyNumberFormat="1" applyAlignment="1">
      <alignment/>
    </xf>
    <xf numFmtId="184" fontId="8" fillId="0" borderId="15" xfId="0" applyNumberFormat="1" applyFont="1" applyBorder="1" applyAlignment="1">
      <alignment horizontal="center" vertical="center"/>
    </xf>
    <xf numFmtId="184" fontId="7" fillId="0" borderId="15" xfId="0" applyNumberFormat="1" applyFont="1" applyFill="1" applyBorder="1" applyAlignment="1">
      <alignment horizontal="center" vertical="center"/>
    </xf>
    <xf numFmtId="184" fontId="6" fillId="0" borderId="15" xfId="0" applyNumberFormat="1" applyFont="1" applyFill="1" applyBorder="1" applyAlignment="1">
      <alignment horizontal="center" vertical="center"/>
    </xf>
    <xf numFmtId="184" fontId="0" fillId="0" borderId="0" xfId="0" applyNumberFormat="1" applyAlignment="1">
      <alignment/>
    </xf>
    <xf numFmtId="196" fontId="0" fillId="0" borderId="0" xfId="0" applyNumberFormat="1" applyFill="1" applyAlignment="1">
      <alignment/>
    </xf>
    <xf numFmtId="189" fontId="0" fillId="0" borderId="0" xfId="0" applyNumberFormat="1" applyAlignment="1">
      <alignment/>
    </xf>
    <xf numFmtId="0" fontId="0" fillId="33" borderId="11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183" fontId="0" fillId="0" borderId="0" xfId="0" applyNumberFormat="1" applyAlignment="1">
      <alignment/>
    </xf>
    <xf numFmtId="169" fontId="0" fillId="0" borderId="19" xfId="0" applyNumberFormat="1" applyFont="1" applyBorder="1" applyAlignment="1">
      <alignment horizontal="center" vertical="center"/>
    </xf>
    <xf numFmtId="169" fontId="0" fillId="0" borderId="20" xfId="0" applyNumberFormat="1" applyFont="1" applyBorder="1" applyAlignment="1">
      <alignment horizontal="center" vertical="center"/>
    </xf>
    <xf numFmtId="197" fontId="6" fillId="0" borderId="15" xfId="60" applyNumberFormat="1" applyFont="1" applyFill="1" applyBorder="1" applyAlignment="1" applyProtection="1">
      <alignment horizontal="center" vertical="center"/>
      <protection/>
    </xf>
    <xf numFmtId="196" fontId="0" fillId="33" borderId="0" xfId="0" applyNumberFormat="1" applyFill="1" applyAlignment="1">
      <alignment/>
    </xf>
    <xf numFmtId="0" fontId="4" fillId="0" borderId="0" xfId="0" applyFont="1" applyAlignment="1">
      <alignment horizontal="center" vertical="center"/>
    </xf>
    <xf numFmtId="196" fontId="1" fillId="0" borderId="15" xfId="0" applyNumberFormat="1" applyFont="1" applyBorder="1" applyAlignment="1">
      <alignment horizontal="center" vertical="center"/>
    </xf>
    <xf numFmtId="49" fontId="1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 wrapText="1"/>
    </xf>
    <xf numFmtId="49" fontId="6" fillId="0" borderId="15" xfId="0" applyNumberFormat="1" applyFont="1" applyBorder="1" applyAlignment="1">
      <alignment horizontal="center" vertical="center" wrapText="1"/>
    </xf>
    <xf numFmtId="49" fontId="1" fillId="0" borderId="1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7" fillId="0" borderId="15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center" vertical="center" wrapText="1"/>
    </xf>
    <xf numFmtId="1" fontId="7" fillId="0" borderId="15" xfId="0" applyNumberFormat="1" applyFont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 wrapText="1"/>
    </xf>
    <xf numFmtId="169" fontId="4" fillId="0" borderId="22" xfId="0" applyNumberFormat="1" applyFont="1" applyBorder="1" applyAlignment="1">
      <alignment horizontal="center" vertical="center"/>
    </xf>
    <xf numFmtId="169" fontId="4" fillId="0" borderId="15" xfId="0" applyNumberFormat="1" applyFont="1" applyBorder="1" applyAlignment="1">
      <alignment horizontal="center" vertical="center"/>
    </xf>
    <xf numFmtId="169" fontId="10" fillId="0" borderId="15" xfId="0" applyNumberFormat="1" applyFont="1" applyBorder="1" applyAlignment="1">
      <alignment horizontal="center" vertical="center"/>
    </xf>
    <xf numFmtId="187" fontId="8" fillId="0" borderId="15" xfId="60" applyNumberFormat="1" applyFont="1" applyFill="1" applyBorder="1" applyAlignment="1">
      <alignment horizontal="center" vertical="center"/>
    </xf>
    <xf numFmtId="49" fontId="8" fillId="0" borderId="15" xfId="0" applyNumberFormat="1" applyFont="1" applyBorder="1" applyAlignment="1">
      <alignment horizontal="center" vertical="center"/>
    </xf>
    <xf numFmtId="2" fontId="8" fillId="0" borderId="15" xfId="0" applyNumberFormat="1" applyFont="1" applyBorder="1" applyAlignment="1">
      <alignment horizontal="center" vertical="center"/>
    </xf>
    <xf numFmtId="169" fontId="4" fillId="33" borderId="22" xfId="0" applyNumberFormat="1" applyFont="1" applyFill="1" applyBorder="1" applyAlignment="1">
      <alignment horizontal="center" vertical="center"/>
    </xf>
    <xf numFmtId="169" fontId="0" fillId="33" borderId="20" xfId="0" applyNumberFormat="1" applyFont="1" applyFill="1" applyBorder="1" applyAlignment="1">
      <alignment horizontal="center" vertical="center"/>
    </xf>
    <xf numFmtId="197" fontId="6" fillId="33" borderId="15" xfId="60" applyNumberFormat="1" applyFont="1" applyFill="1" applyBorder="1" applyAlignment="1" applyProtection="1">
      <alignment horizontal="center" vertical="center"/>
      <protection/>
    </xf>
    <xf numFmtId="183" fontId="7" fillId="0" borderId="15" xfId="0" applyNumberFormat="1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H62"/>
  <sheetViews>
    <sheetView tabSelected="1" zoomScalePageLayoutView="0" workbookViewId="0" topLeftCell="A4">
      <pane xSplit="2" ySplit="6" topLeftCell="C25" activePane="bottomRight" state="frozen"/>
      <selection pane="topLeft" activeCell="A4" sqref="A4"/>
      <selection pane="topRight" activeCell="C4" sqref="C4"/>
      <selection pane="bottomLeft" activeCell="A10" sqref="A10"/>
      <selection pane="bottomRight" activeCell="G28" sqref="G28"/>
    </sheetView>
  </sheetViews>
  <sheetFormatPr defaultColWidth="9.00390625" defaultRowHeight="12.75"/>
  <cols>
    <col min="2" max="2" width="33.00390625" style="0" customWidth="1"/>
    <col min="3" max="3" width="18.875" style="0" customWidth="1"/>
    <col min="4" max="4" width="11.125" style="0" customWidth="1"/>
    <col min="5" max="5" width="15.25390625" style="0" customWidth="1"/>
    <col min="6" max="6" width="13.375" style="0" customWidth="1"/>
    <col min="7" max="7" width="9.875" style="0" bestFit="1" customWidth="1"/>
    <col min="8" max="8" width="11.625" style="0" customWidth="1"/>
  </cols>
  <sheetData>
    <row r="5" spans="3:7" ht="12.75">
      <c r="C5" s="1" t="s">
        <v>88</v>
      </c>
      <c r="D5" s="1"/>
      <c r="E5" s="1"/>
      <c r="F5" s="1"/>
      <c r="G5" s="1"/>
    </row>
    <row r="6" spans="3:7" ht="12.75">
      <c r="C6" s="1" t="s">
        <v>16</v>
      </c>
      <c r="D6" s="1" t="s">
        <v>44</v>
      </c>
      <c r="E6" s="1"/>
      <c r="F6" s="1"/>
      <c r="G6" s="1"/>
    </row>
    <row r="7" spans="5:8" ht="12.75">
      <c r="E7" t="s">
        <v>26</v>
      </c>
      <c r="H7" t="s">
        <v>31</v>
      </c>
    </row>
    <row r="8" spans="2:8" s="18" customFormat="1" ht="12.75">
      <c r="B8" s="17" t="s">
        <v>11</v>
      </c>
      <c r="C8" s="17" t="str">
        <f>'Анализ '!B7</f>
        <v>ТКВКБМС</v>
      </c>
      <c r="D8" s="17" t="s">
        <v>0</v>
      </c>
      <c r="E8" s="17" t="s">
        <v>6</v>
      </c>
      <c r="F8" s="17" t="s">
        <v>7</v>
      </c>
      <c r="G8" s="17" t="s">
        <v>1</v>
      </c>
      <c r="H8" s="17" t="s">
        <v>9</v>
      </c>
    </row>
    <row r="9" spans="2:8" s="18" customFormat="1" ht="12.75">
      <c r="B9" s="19" t="s">
        <v>61</v>
      </c>
      <c r="C9" s="19"/>
      <c r="D9" s="20" t="s">
        <v>102</v>
      </c>
      <c r="E9" s="19" t="s">
        <v>59</v>
      </c>
      <c r="F9" s="19"/>
      <c r="G9" s="19" t="s">
        <v>8</v>
      </c>
      <c r="H9" s="19" t="s">
        <v>10</v>
      </c>
    </row>
    <row r="10" spans="2:8" s="18" customFormat="1" ht="12.75">
      <c r="B10" s="10"/>
      <c r="C10" s="10"/>
      <c r="D10" s="10"/>
      <c r="E10" s="10"/>
      <c r="F10" s="10"/>
      <c r="G10" s="10"/>
      <c r="H10" s="10"/>
    </row>
    <row r="11" spans="2:8" s="21" customFormat="1" ht="15" customHeight="1">
      <c r="B11" s="34" t="str">
        <f>'Анализ '!A9</f>
        <v>Органи місцевого самоврядування</v>
      </c>
      <c r="C11" s="80" t="str">
        <f>'Анализ '!B9</f>
        <v>0100</v>
      </c>
      <c r="D11" s="39">
        <v>44865.226</v>
      </c>
      <c r="E11" s="38">
        <f>'Анализ '!C9/1000</f>
        <v>44913.13</v>
      </c>
      <c r="F11" s="38">
        <f>'Анализ '!D9/1000</f>
        <v>7822.757769999999</v>
      </c>
      <c r="G11" s="39">
        <f>F11/E11*100</f>
        <v>17.41752972905696</v>
      </c>
      <c r="H11" s="40">
        <f aca="true" t="shared" si="0" ref="H11:H39">F11/$F$39*100</f>
        <v>12.151850357336416</v>
      </c>
    </row>
    <row r="12" spans="2:8" s="21" customFormat="1" ht="12.75">
      <c r="B12" s="34" t="str">
        <f>'Анализ '!A10</f>
        <v>Освіта</v>
      </c>
      <c r="C12" s="80" t="str">
        <f>'Анализ '!B10</f>
        <v>1000</v>
      </c>
      <c r="D12" s="39">
        <v>144533.689</v>
      </c>
      <c r="E12" s="38">
        <f>'Анализ '!C10/1000</f>
        <v>144679.481</v>
      </c>
      <c r="F12" s="38">
        <f>'Анализ '!D10/1000</f>
        <v>28859.83837</v>
      </c>
      <c r="G12" s="39">
        <f aca="true" t="shared" si="1" ref="G12:G20">F12/E12*100</f>
        <v>19.947430119686427</v>
      </c>
      <c r="H12" s="40">
        <f t="shared" si="0"/>
        <v>44.83079337495015</v>
      </c>
    </row>
    <row r="13" spans="2:8" s="21" customFormat="1" ht="12.75">
      <c r="B13" s="34" t="str">
        <f>'Анализ '!A11</f>
        <v>Охорона здоров"я</v>
      </c>
      <c r="C13" s="80" t="str">
        <f>'Анализ '!B11</f>
        <v>2000</v>
      </c>
      <c r="D13" s="39">
        <v>78501.288</v>
      </c>
      <c r="E13" s="38">
        <f>'Анализ '!C11/1000</f>
        <v>79261.5369</v>
      </c>
      <c r="F13" s="38">
        <f>'Анализ '!D11/1000</f>
        <v>16868.45402</v>
      </c>
      <c r="G13" s="39">
        <f t="shared" si="1"/>
        <v>21.282017331157753</v>
      </c>
      <c r="H13" s="40">
        <f t="shared" si="0"/>
        <v>26.203409978607827</v>
      </c>
    </row>
    <row r="14" spans="2:8" s="21" customFormat="1" ht="25.5">
      <c r="B14" s="34" t="str">
        <f>'Анализ '!A12</f>
        <v>Соціальний захист та соціальне забезпечення</v>
      </c>
      <c r="C14" s="80" t="str">
        <f>'Анализ '!B12</f>
        <v>3000</v>
      </c>
      <c r="D14" s="93">
        <f>SUM(D15:D29)</f>
        <v>17602.876</v>
      </c>
      <c r="E14" s="58">
        <f>SUM(E15:E29)</f>
        <v>17462.876</v>
      </c>
      <c r="F14" s="58">
        <f>SUM(F15:F29)</f>
        <v>3523.51379</v>
      </c>
      <c r="G14" s="39">
        <f t="shared" si="1"/>
        <v>20.177167781526936</v>
      </c>
      <c r="H14" s="40">
        <f t="shared" si="0"/>
        <v>5.473416609203189</v>
      </c>
    </row>
    <row r="15" spans="2:8" s="72" customFormat="1" ht="12.75">
      <c r="B15" s="35" t="str">
        <f>'Анализ '!A13</f>
        <v>Інші пільги населенню</v>
      </c>
      <c r="C15" s="88" t="str">
        <f>'Анализ '!B13</f>
        <v>3030</v>
      </c>
      <c r="D15" s="57">
        <v>7722.73</v>
      </c>
      <c r="E15" s="87">
        <f>'Анализ '!C13/1000</f>
        <v>7572.73</v>
      </c>
      <c r="F15" s="87">
        <f>'Анализ '!D13/1000</f>
        <v>1609.588</v>
      </c>
      <c r="G15" s="57">
        <f t="shared" si="1"/>
        <v>21.25505597056808</v>
      </c>
      <c r="H15" s="89">
        <f t="shared" si="0"/>
        <v>2.500329562545615</v>
      </c>
    </row>
    <row r="16" spans="2:8" s="72" customFormat="1" ht="38.25">
      <c r="B16" s="35" t="str">
        <f>'Анализ '!A14</f>
        <v>Пільгове медичне обслуговування осіб, які постраждали внаслідок Чорнобильської катастрофи</v>
      </c>
      <c r="C16" s="88" t="str">
        <f>'Анализ '!B14</f>
        <v>3050</v>
      </c>
      <c r="D16" s="57">
        <v>27.6</v>
      </c>
      <c r="E16" s="87">
        <f>'Анализ '!C14/1000</f>
        <v>27.6</v>
      </c>
      <c r="F16" s="87">
        <f>'Анализ '!D14/1000</f>
        <v>0</v>
      </c>
      <c r="G16" s="57">
        <f>F16/E16*100</f>
        <v>0</v>
      </c>
      <c r="H16" s="89">
        <f>F16/$F$39*100</f>
        <v>0</v>
      </c>
    </row>
    <row r="17" spans="2:8" s="72" customFormat="1" ht="38.25">
      <c r="B17" s="35" t="str">
        <f>'Анализ '!A15</f>
        <v>Видатки на поховання учасників бойових дій та осіб з інвалідністю внаслідок війни</v>
      </c>
      <c r="C17" s="88" t="str">
        <f>'Анализ '!B15</f>
        <v>3090</v>
      </c>
      <c r="D17" s="57">
        <v>38.7</v>
      </c>
      <c r="E17" s="87">
        <f>'Анализ '!C15/1000</f>
        <v>38.7</v>
      </c>
      <c r="F17" s="87">
        <f>'Анализ '!D15/1000</f>
        <v>6.4831199999999995</v>
      </c>
      <c r="G17" s="57">
        <f>F17/E17*100</f>
        <v>16.7522480620155</v>
      </c>
      <c r="H17" s="89">
        <f>F17/$F$39*100</f>
        <v>0.010070860737984333</v>
      </c>
    </row>
    <row r="18" spans="2:8" s="72" customFormat="1" ht="12.75">
      <c r="B18" s="35" t="str">
        <f>'Анализ '!A16</f>
        <v>Терцентр</v>
      </c>
      <c r="C18" s="88" t="str">
        <f>'Анализ '!B16</f>
        <v>3104</v>
      </c>
      <c r="D18" s="57">
        <v>3198.659</v>
      </c>
      <c r="E18" s="87">
        <f>'Анализ '!C16/1000</f>
        <v>3198.659</v>
      </c>
      <c r="F18" s="87">
        <f>'Анализ '!D16/1000</f>
        <v>663.39211</v>
      </c>
      <c r="G18" s="57">
        <f t="shared" si="1"/>
        <v>20.739694665795884</v>
      </c>
      <c r="H18" s="89">
        <f t="shared" si="0"/>
        <v>1.0305114751057491</v>
      </c>
    </row>
    <row r="19" spans="2:8" s="72" customFormat="1" ht="25.5">
      <c r="B19" s="35" t="str">
        <f>'Анализ '!A17</f>
        <v>Центр профісіональной реабілітації інвалідов</v>
      </c>
      <c r="C19" s="88" t="str">
        <f>'Анализ '!B17</f>
        <v>3105</v>
      </c>
      <c r="D19" s="57">
        <v>1813.134</v>
      </c>
      <c r="E19" s="87">
        <f>'Анализ '!C17/1000</f>
        <v>1813.134</v>
      </c>
      <c r="F19" s="87">
        <f>'Анализ '!D17/1000</f>
        <v>364.14584</v>
      </c>
      <c r="G19" s="57">
        <f t="shared" si="1"/>
        <v>20.08377979785278</v>
      </c>
      <c r="H19" s="89">
        <f t="shared" si="0"/>
        <v>0.565663144127569</v>
      </c>
    </row>
    <row r="20" spans="2:8" s="72" customFormat="1" ht="25.5">
      <c r="B20" s="35" t="str">
        <f>'Анализ '!A18</f>
        <v>Інші програми соціального захисту дітей</v>
      </c>
      <c r="C20" s="88" t="str">
        <f>'Анализ '!B18</f>
        <v>3112</v>
      </c>
      <c r="D20" s="57">
        <v>29</v>
      </c>
      <c r="E20" s="87">
        <f>'Анализ '!C18/1000</f>
        <v>29</v>
      </c>
      <c r="F20" s="87">
        <f>'Анализ '!D18/1000</f>
        <v>0</v>
      </c>
      <c r="G20" s="57">
        <f t="shared" si="1"/>
        <v>0</v>
      </c>
      <c r="H20" s="89">
        <f t="shared" si="0"/>
        <v>0</v>
      </c>
    </row>
    <row r="21" spans="2:8" s="72" customFormat="1" ht="12.75">
      <c r="B21" s="35" t="str">
        <f>'Анализ '!A19</f>
        <v>ЦССМ</v>
      </c>
      <c r="C21" s="88" t="str">
        <f>'Анализ '!B19</f>
        <v>3121</v>
      </c>
      <c r="D21" s="57">
        <v>525.524</v>
      </c>
      <c r="E21" s="87">
        <f>'Анализ '!C19/1000</f>
        <v>517.014</v>
      </c>
      <c r="F21" s="87">
        <f>'Анализ '!D19/1000</f>
        <v>90.17302000000001</v>
      </c>
      <c r="G21" s="57">
        <f aca="true" t="shared" si="2" ref="G21:G32">F21/E21*100</f>
        <v>17.441117648651684</v>
      </c>
      <c r="H21" s="89">
        <f t="shared" si="0"/>
        <v>0.14007452071587076</v>
      </c>
    </row>
    <row r="22" spans="2:8" s="72" customFormat="1" ht="12.75">
      <c r="B22" s="35" t="str">
        <f>'Анализ '!A20</f>
        <v>Програми ЦССМ</v>
      </c>
      <c r="C22" s="88" t="str">
        <f>'Анализ '!B20</f>
        <v>3123</v>
      </c>
      <c r="D22" s="57">
        <v>10</v>
      </c>
      <c r="E22" s="87">
        <f>'Анализ '!C20/1000</f>
        <v>10</v>
      </c>
      <c r="F22" s="87">
        <f>'Анализ '!D20/1000</f>
        <v>0</v>
      </c>
      <c r="G22" s="57">
        <f t="shared" si="2"/>
        <v>0</v>
      </c>
      <c r="H22" s="89">
        <f t="shared" si="0"/>
        <v>0</v>
      </c>
    </row>
    <row r="23" spans="2:8" s="72" customFormat="1" ht="93" customHeight="1">
      <c r="B23" s="35" t="str">
        <f>'Анализ '!A21</f>
        <v>Оздоровлення та відпочинок дітей (крім заходів з оздоровлення дітей, що здійснюються за рахунок коштів на оздоровлення громадян, які постраждали внаслідок Чорнобильської катастрофи)</v>
      </c>
      <c r="C23" s="88" t="str">
        <f>'Анализ '!B21</f>
        <v>3140</v>
      </c>
      <c r="D23" s="57">
        <v>250</v>
      </c>
      <c r="E23" s="87">
        <f>'Анализ '!C21/1000</f>
        <v>250</v>
      </c>
      <c r="F23" s="87">
        <f>'Анализ '!D21/1000</f>
        <v>0</v>
      </c>
      <c r="G23" s="57">
        <f>F23/E23*100</f>
        <v>0</v>
      </c>
      <c r="H23" s="89">
        <f>F23/$F$39*100</f>
        <v>0</v>
      </c>
    </row>
    <row r="24" spans="2:8" s="72" customFormat="1" ht="25.5">
      <c r="B24" s="35" t="str">
        <f>'Анализ '!A22</f>
        <v>Виплата грошової допомоги фізичним  особам</v>
      </c>
      <c r="C24" s="88" t="str">
        <f>'Анализ '!B22</f>
        <v>3160</v>
      </c>
      <c r="D24" s="57">
        <v>810.1</v>
      </c>
      <c r="E24" s="87">
        <f>'Анализ '!C22/1000</f>
        <v>810.1</v>
      </c>
      <c r="F24" s="87">
        <f>'Анализ '!D22/1000</f>
        <v>175.91689000000002</v>
      </c>
      <c r="G24" s="87">
        <f>'Анализ '!E24/1000</f>
        <v>0.020984131054131053</v>
      </c>
      <c r="H24" s="89">
        <f t="shared" si="0"/>
        <v>0.27326881203021214</v>
      </c>
    </row>
    <row r="25" spans="2:8" s="72" customFormat="1" ht="41.25" customHeight="1">
      <c r="B25" s="35" t="str">
        <f>'Анализ '!A23</f>
        <v>Забезпечення реалізації окремих програм для осіб з інвалідністю</v>
      </c>
      <c r="C25" s="88" t="str">
        <f>'Анализ '!B23</f>
        <v>3170</v>
      </c>
      <c r="D25" s="57">
        <v>18.2</v>
      </c>
      <c r="E25" s="87">
        <f>'Анализ '!C23/1000</f>
        <v>18.2</v>
      </c>
      <c r="F25" s="87">
        <f>'Анализ '!D23/1000</f>
        <v>0</v>
      </c>
      <c r="G25" s="87">
        <f>'Анализ '!E25/1000</f>
        <v>0.014466505192607587</v>
      </c>
      <c r="H25" s="89">
        <f>F25/$F$39*100</f>
        <v>0</v>
      </c>
    </row>
    <row r="26" spans="2:8" s="72" customFormat="1" ht="102">
      <c r="B26" s="35" t="str">
        <f>'Анализ '!A24</f>
        <v>Пільги, що надаються населенню (крім ветеранів війни і праці, військової служби, органів внутрішніх справ та громадян, які постраждали внаслідок Чорнобильської катастрофи), на оплату житлово-комунальних послуг і природного газу</v>
      </c>
      <c r="C26" s="88" t="str">
        <f>'Анализ '!B24</f>
        <v>3180</v>
      </c>
      <c r="D26" s="57">
        <v>35.1</v>
      </c>
      <c r="E26" s="87">
        <f>'Анализ '!C24/1000</f>
        <v>35.1</v>
      </c>
      <c r="F26" s="87">
        <f>'Анализ '!D24/1000</f>
        <v>7.36543</v>
      </c>
      <c r="G26" s="57">
        <f t="shared" si="2"/>
        <v>20.98413105413105</v>
      </c>
      <c r="H26" s="89">
        <f t="shared" si="0"/>
        <v>0.011441438659992711</v>
      </c>
    </row>
    <row r="27" spans="2:8" s="72" customFormat="1" ht="12.75">
      <c r="B27" s="35" t="str">
        <f>'Анализ '!A25</f>
        <v>Рада ветеранів</v>
      </c>
      <c r="C27" s="88" t="str">
        <f>'Анализ '!B25</f>
        <v>3192</v>
      </c>
      <c r="D27" s="57">
        <v>663.058</v>
      </c>
      <c r="E27" s="87">
        <f>'Анализ '!C25/1000</f>
        <v>663.058</v>
      </c>
      <c r="F27" s="87">
        <f>'Анализ '!D25/1000</f>
        <v>95.92132000000001</v>
      </c>
      <c r="G27" s="57">
        <f>F27/E27*100</f>
        <v>14.466505192607586</v>
      </c>
      <c r="H27" s="89">
        <f t="shared" si="0"/>
        <v>0.14900391409130656</v>
      </c>
    </row>
    <row r="28" spans="2:8" s="72" customFormat="1" ht="38.25">
      <c r="B28" s="35" t="str">
        <f>'Анализ '!A26</f>
        <v>Забезпечення діяльності інших закладів у сфері соціального захисту і соціального забезпечення</v>
      </c>
      <c r="C28" s="88" t="str">
        <f>'Анализ '!B26</f>
        <v>3241</v>
      </c>
      <c r="D28" s="57">
        <v>1806.071</v>
      </c>
      <c r="E28" s="87">
        <f>'Анализ '!C26/1000</f>
        <v>1814.581</v>
      </c>
      <c r="F28" s="87">
        <f>'Анализ '!D26/1000</f>
        <v>351.96912</v>
      </c>
      <c r="G28" s="57">
        <f>F28/E28*100</f>
        <v>19.39671582585732</v>
      </c>
      <c r="H28" s="89">
        <f t="shared" si="0"/>
        <v>0.5467478608433741</v>
      </c>
    </row>
    <row r="29" spans="2:8" s="72" customFormat="1" ht="25.5">
      <c r="B29" s="35" t="str">
        <f>'Анализ '!A27</f>
        <v> Інші заходи у сфері соціального захисту і соціального забезпечення</v>
      </c>
      <c r="C29" s="88" t="str">
        <f>'Анализ '!B27</f>
        <v>3242</v>
      </c>
      <c r="D29" s="57">
        <v>655</v>
      </c>
      <c r="E29" s="87">
        <f>'Анализ '!C27/1000</f>
        <v>665</v>
      </c>
      <c r="F29" s="87">
        <f>'Анализ '!D27/1000</f>
        <v>158.55894</v>
      </c>
      <c r="G29" s="57">
        <f t="shared" si="2"/>
        <v>23.84344962406015</v>
      </c>
      <c r="H29" s="89">
        <f t="shared" si="0"/>
        <v>0.24630502034551477</v>
      </c>
    </row>
    <row r="30" spans="2:8" s="21" customFormat="1" ht="12.75">
      <c r="B30" s="34" t="str">
        <f>'Анализ '!A28</f>
        <v>Культура</v>
      </c>
      <c r="C30" s="80" t="str">
        <f>'Анализ '!B28</f>
        <v>4000</v>
      </c>
      <c r="D30" s="39">
        <v>9724.933</v>
      </c>
      <c r="E30" s="38">
        <f>'Анализ '!C28/1000</f>
        <v>9864.548</v>
      </c>
      <c r="F30" s="38">
        <f>'Анализ '!D28/1000</f>
        <v>1772.1554099999998</v>
      </c>
      <c r="G30" s="39">
        <f t="shared" si="2"/>
        <v>17.964892157248357</v>
      </c>
      <c r="H30" s="40">
        <f t="shared" si="0"/>
        <v>2.7528613291402175</v>
      </c>
    </row>
    <row r="31" spans="2:8" s="21" customFormat="1" ht="12.75">
      <c r="B31" s="34" t="str">
        <f>'Анализ '!A29</f>
        <v>Фізична культура і спорт</v>
      </c>
      <c r="C31" s="80" t="str">
        <f>'Анализ '!B29</f>
        <v>5000</v>
      </c>
      <c r="D31" s="39">
        <v>4683.457</v>
      </c>
      <c r="E31" s="38">
        <f>'Анализ '!C29/1000</f>
        <v>4728.457</v>
      </c>
      <c r="F31" s="38">
        <f>'Анализ '!D29/1000</f>
        <v>1043.15952</v>
      </c>
      <c r="G31" s="39">
        <f t="shared" si="2"/>
        <v>22.061309217784995</v>
      </c>
      <c r="H31" s="40">
        <f t="shared" si="0"/>
        <v>1.620441123012158</v>
      </c>
    </row>
    <row r="32" spans="2:8" s="21" customFormat="1" ht="12.75">
      <c r="B32" s="34" t="str">
        <f>'Анализ '!A30</f>
        <v>Житлово- комунальне господарство </v>
      </c>
      <c r="C32" s="80" t="str">
        <f>'Анализ '!B30</f>
        <v>6000</v>
      </c>
      <c r="D32" s="39">
        <v>17899.586</v>
      </c>
      <c r="E32" s="38">
        <f>'Анализ '!C30/1000</f>
        <v>18155.926</v>
      </c>
      <c r="F32" s="38">
        <f>'Анализ '!D30/1000</f>
        <v>3396.98009</v>
      </c>
      <c r="G32" s="39">
        <f t="shared" si="2"/>
        <v>18.71003489439206</v>
      </c>
      <c r="H32" s="40">
        <f t="shared" si="0"/>
        <v>5.27685950839958</v>
      </c>
    </row>
    <row r="33" spans="2:8" s="21" customFormat="1" ht="12.75">
      <c r="B33" s="34" t="str">
        <f>'Анализ '!A31</f>
        <v>Здійснення заходів із землеустрою</v>
      </c>
      <c r="C33" s="80" t="str">
        <f>'Анализ '!B31</f>
        <v>7130</v>
      </c>
      <c r="D33" s="39">
        <v>150</v>
      </c>
      <c r="E33" s="38">
        <f>'Анализ '!C31/1000</f>
        <v>150</v>
      </c>
      <c r="F33" s="38">
        <f>'Анализ '!D31/1000</f>
        <v>0</v>
      </c>
      <c r="G33" s="39">
        <f>F33/E33*100</f>
        <v>0</v>
      </c>
      <c r="H33" s="40">
        <f>F33/$F$39*100</f>
        <v>0</v>
      </c>
    </row>
    <row r="34" spans="2:8" s="21" customFormat="1" ht="24" customHeight="1">
      <c r="B34" s="34" t="str">
        <f>'Анализ '!A32</f>
        <v>Будівництво та регіональний розвиток</v>
      </c>
      <c r="C34" s="80" t="str">
        <f>'Анализ '!B32</f>
        <v>7300</v>
      </c>
      <c r="D34" s="39">
        <v>24</v>
      </c>
      <c r="E34" s="38">
        <f>'Анализ '!C32/1000</f>
        <v>24</v>
      </c>
      <c r="F34" s="38">
        <f>'Анализ '!D32/1000</f>
        <v>7.2</v>
      </c>
      <c r="G34" s="39">
        <f>F34/E34*100</f>
        <v>30</v>
      </c>
      <c r="H34" s="40">
        <f t="shared" si="0"/>
        <v>0.011184460153982527</v>
      </c>
    </row>
    <row r="35" spans="2:8" s="21" customFormat="1" ht="25.5">
      <c r="B35" s="34" t="str">
        <f>'Анализ '!A33</f>
        <v>Транспорт та транспортна інфраструктура, дорожнє господарство</v>
      </c>
      <c r="C35" s="80" t="str">
        <f>'Анализ '!B33</f>
        <v>7400</v>
      </c>
      <c r="D35" s="39">
        <v>8146.954</v>
      </c>
      <c r="E35" s="38">
        <f>'Анализ '!C33/1000</f>
        <v>8494.632</v>
      </c>
      <c r="F35" s="38">
        <f>'Анализ '!D33/1000</f>
        <v>558.98575</v>
      </c>
      <c r="G35" s="39">
        <f>F35/E35*100</f>
        <v>6.580458694384879</v>
      </c>
      <c r="H35" s="40">
        <f t="shared" si="0"/>
        <v>0.8683269232665332</v>
      </c>
    </row>
    <row r="36" spans="2:8" s="21" customFormat="1" ht="24.75" customHeight="1">
      <c r="B36" s="34" t="str">
        <f>'Анализ '!A34</f>
        <v>Захист населення і територій від надзвичайних ситуацій техногенного та природного характеру</v>
      </c>
      <c r="C36" s="80" t="str">
        <f>'Анализ '!B34</f>
        <v>8100</v>
      </c>
      <c r="D36" s="39">
        <v>20</v>
      </c>
      <c r="E36" s="38">
        <f>'Анализ '!C34/1000</f>
        <v>20</v>
      </c>
      <c r="F36" s="38">
        <f>'Анализ '!D34/1000</f>
        <v>0</v>
      </c>
      <c r="G36" s="39">
        <f>F36/E36*100</f>
        <v>0</v>
      </c>
      <c r="H36" s="40">
        <f t="shared" si="0"/>
        <v>0</v>
      </c>
    </row>
    <row r="37" spans="2:8" s="21" customFormat="1" ht="25.5">
      <c r="B37" s="34" t="str">
        <f>'Анализ '!A35</f>
        <v>Охорона навколишнього природного середовища</v>
      </c>
      <c r="C37" s="80" t="str">
        <f>'Анализ '!B35</f>
        <v>8300</v>
      </c>
      <c r="D37" s="39"/>
      <c r="E37" s="38">
        <f>'Анализ '!C35/1000</f>
        <v>0</v>
      </c>
      <c r="F37" s="38">
        <f>'Анализ '!D35/1000</f>
        <v>0</v>
      </c>
      <c r="G37" s="39" t="e">
        <f>F37/E37*100</f>
        <v>#DIV/0!</v>
      </c>
      <c r="H37" s="40">
        <f t="shared" si="0"/>
        <v>0</v>
      </c>
    </row>
    <row r="38" spans="2:8" s="21" customFormat="1" ht="12.75">
      <c r="B38" s="34" t="str">
        <f>'Анализ '!A36</f>
        <v>Інші субвенції з місцевого бюджету</v>
      </c>
      <c r="C38" s="80" t="str">
        <f>'Анализ '!B36</f>
        <v>9770</v>
      </c>
      <c r="D38" s="39">
        <v>3208.571</v>
      </c>
      <c r="E38" s="38">
        <f>'Анализ '!C36/1000</f>
        <v>3208.571</v>
      </c>
      <c r="F38" s="38">
        <f>'Анализ '!D36/1000</f>
        <v>521.9890399999999</v>
      </c>
      <c r="G38" s="39"/>
      <c r="H38" s="40">
        <f t="shared" si="0"/>
        <v>0.8108563359299431</v>
      </c>
    </row>
    <row r="39" spans="2:8" s="18" customFormat="1" ht="12.75">
      <c r="B39" s="34" t="str">
        <f>'Анализ '!A37</f>
        <v>Итого </v>
      </c>
      <c r="C39" s="37"/>
      <c r="D39" s="39">
        <f>SUM(D30:D38)+D11+D12+D13+D14</f>
        <v>329360.58</v>
      </c>
      <c r="E39" s="39">
        <f>SUM(E30:E38)+E11+E12+E13+E14</f>
        <v>330963.1579</v>
      </c>
      <c r="F39" s="39">
        <f>SUM(F30:F38)+F11+F12+F13+F14</f>
        <v>64375.033760000006</v>
      </c>
      <c r="G39" s="39">
        <f>F39/E39*100</f>
        <v>19.45081566433773</v>
      </c>
      <c r="H39" s="40">
        <f t="shared" si="0"/>
        <v>100</v>
      </c>
    </row>
    <row r="40" spans="2:8" s="18" customFormat="1" ht="12.75">
      <c r="B40" s="34"/>
      <c r="C40" s="37"/>
      <c r="D40" s="41"/>
      <c r="E40" s="42"/>
      <c r="F40" s="42"/>
      <c r="G40" s="39"/>
      <c r="H40" s="40"/>
    </row>
    <row r="41" spans="2:8" s="18" customFormat="1" ht="38.25">
      <c r="B41" s="34" t="str">
        <f>'Анализ '!A39</f>
        <v>Видатки на соціальний захист населення , що здійснюються за рахунок коштів з державної субвенції</v>
      </c>
      <c r="C41" s="37"/>
      <c r="D41" s="39">
        <f>SUM(D42:D46)</f>
        <v>217627.4</v>
      </c>
      <c r="E41" s="39">
        <f>SUM(E42:E46)</f>
        <v>217627.4</v>
      </c>
      <c r="F41" s="39">
        <f>SUM(F42:F46)</f>
        <v>73047.95969</v>
      </c>
      <c r="G41" s="39">
        <f aca="true" t="shared" si="3" ref="G41:G46">F41/E41*100</f>
        <v>33.56560786463469</v>
      </c>
      <c r="H41" s="82">
        <f>H42+H43+H45++H46</f>
        <v>99.99444214456197</v>
      </c>
    </row>
    <row r="42" spans="2:8" s="18" customFormat="1" ht="38.25">
      <c r="B42" s="34" t="str">
        <f>'Анализ '!A40</f>
        <v>Пільги окремих категорям населення на оплату житлово - комунальних послуг</v>
      </c>
      <c r="C42" s="80" t="str">
        <f>'Анализ '!B40</f>
        <v>3011</v>
      </c>
      <c r="D42" s="41">
        <v>5300</v>
      </c>
      <c r="E42" s="45">
        <f>'Анализ '!C40/1000</f>
        <v>5300</v>
      </c>
      <c r="F42" s="45">
        <f>'Анализ '!D40/1000</f>
        <v>4174.09458</v>
      </c>
      <c r="G42" s="41">
        <f t="shared" si="3"/>
        <v>78.75650150943396</v>
      </c>
      <c r="H42" s="41">
        <f>F42/F41*100</f>
        <v>5.714183664696412</v>
      </c>
    </row>
    <row r="43" spans="2:8" s="18" customFormat="1" ht="38.25">
      <c r="B43" s="34" t="str">
        <f>'Анализ '!A41</f>
        <v>Субсидії населенню на відшкодування витрат на оплату житлово - комунальних послуг</v>
      </c>
      <c r="C43" s="80" t="str">
        <f>'Анализ '!B41</f>
        <v>3012</v>
      </c>
      <c r="D43" s="41">
        <v>94907.4</v>
      </c>
      <c r="E43" s="45">
        <f>'Анализ '!C41/1000</f>
        <v>94907.4</v>
      </c>
      <c r="F43" s="45">
        <f>'Анализ '!D41/1000</f>
        <v>44945.05274</v>
      </c>
      <c r="G43" s="41">
        <f t="shared" si="3"/>
        <v>47.35674219291647</v>
      </c>
      <c r="H43" s="41">
        <f>F43/F41*100</f>
        <v>61.5281425117652</v>
      </c>
    </row>
    <row r="44" spans="2:8" s="18" customFormat="1" ht="38.25">
      <c r="B44" s="34" t="str">
        <f>'Анализ '!A42</f>
        <v>Пільги та субсидії населенню на придбання твердого палива та скрапленого газу</v>
      </c>
      <c r="C44" s="80" t="str">
        <f>'Анализ '!B42</f>
        <v>3020</v>
      </c>
      <c r="D44" s="41">
        <v>1358.4</v>
      </c>
      <c r="E44" s="45">
        <f>'Анализ '!C42/1000</f>
        <v>1358.4</v>
      </c>
      <c r="F44" s="45">
        <f>'Анализ '!D42/1000</f>
        <v>4.0599</v>
      </c>
      <c r="G44" s="41">
        <f>F44/E44*100</f>
        <v>0.2988736749116607</v>
      </c>
      <c r="H44" s="41">
        <f>F44/F41*100</f>
        <v>0.00555785543802914</v>
      </c>
    </row>
    <row r="45" spans="2:8" s="18" customFormat="1" ht="89.25">
      <c r="B45" s="34" t="str">
        <f>'Анализ '!A43</f>
        <v>Виплата допомоги сім`ям з дітьми, малозабезпеченим сім`ям, інвалідам з дитинства, дітям-інвалідам, тимчасової ержавної допомоги дітям та допомоги по догляду за інвалідами I чи II групи внаслідок психічного захворювання</v>
      </c>
      <c r="C45" s="80" t="str">
        <f>'Анализ '!B43</f>
        <v>3040, 3080</v>
      </c>
      <c r="D45" s="41">
        <v>113996.7</v>
      </c>
      <c r="E45" s="45">
        <f>'Анализ '!C43/1000</f>
        <v>113996.7</v>
      </c>
      <c r="F45" s="45">
        <f>'Анализ '!D43/1000</f>
        <v>23501.09678</v>
      </c>
      <c r="G45" s="41">
        <f t="shared" si="3"/>
        <v>20.615593942631673</v>
      </c>
      <c r="H45" s="41">
        <f>F45/F41*100</f>
        <v>32.17214673720341</v>
      </c>
    </row>
    <row r="46" spans="2:8" s="18" customFormat="1" ht="25.5">
      <c r="B46" s="34" t="str">
        <f>'Анализ '!A44</f>
        <v>Дитячі будинки (в т.ч. сімейного типу, прийомні сім’ї)</v>
      </c>
      <c r="C46" s="80" t="str">
        <f>'Анализ '!B44</f>
        <v>3230</v>
      </c>
      <c r="D46" s="59">
        <v>2064.9</v>
      </c>
      <c r="E46" s="45">
        <f>'Анализ '!C44/1000</f>
        <v>2064.9</v>
      </c>
      <c r="F46" s="45">
        <f>'Анализ '!D44/1000</f>
        <v>423.65569</v>
      </c>
      <c r="G46" s="41">
        <f t="shared" si="3"/>
        <v>20.517007603273765</v>
      </c>
      <c r="H46" s="41">
        <f>F46/F41*100</f>
        <v>0.5799692308969403</v>
      </c>
    </row>
    <row r="47" spans="2:8" s="18" customFormat="1" ht="12.75">
      <c r="B47" s="37" t="s">
        <v>15</v>
      </c>
      <c r="C47" s="37"/>
      <c r="D47" s="39">
        <f>D39+D41</f>
        <v>546987.98</v>
      </c>
      <c r="E47" s="43">
        <f>E39+E41</f>
        <v>548590.5579</v>
      </c>
      <c r="F47" s="43">
        <f>F39+F41</f>
        <v>137422.99345</v>
      </c>
      <c r="G47" s="39">
        <f>F47/E47*100</f>
        <v>25.050192984737844</v>
      </c>
      <c r="H47" s="37"/>
    </row>
    <row r="48" spans="2:8" s="18" customFormat="1" ht="12.75">
      <c r="B48" s="37"/>
      <c r="C48" s="37"/>
      <c r="D48" s="39"/>
      <c r="E48" s="44"/>
      <c r="F48" s="38"/>
      <c r="G48" s="39"/>
      <c r="H48" s="37"/>
    </row>
    <row r="49" spans="2:8" s="18" customFormat="1" ht="12.75">
      <c r="B49" s="37" t="s">
        <v>18</v>
      </c>
      <c r="C49" s="37"/>
      <c r="D49" s="39">
        <v>30655.138</v>
      </c>
      <c r="E49" s="44">
        <f>'Анализ '!H45/1000</f>
        <v>65455.69409000001</v>
      </c>
      <c r="F49" s="44">
        <f>'Анализ '!I45/1000</f>
        <v>17844.70167</v>
      </c>
      <c r="G49" s="39"/>
      <c r="H49" s="37"/>
    </row>
    <row r="50" spans="2:8" ht="12.75">
      <c r="B50" s="42" t="s">
        <v>43</v>
      </c>
      <c r="C50" s="42"/>
      <c r="D50" s="42"/>
      <c r="E50" s="41">
        <f>'Анализ '!H39/1000</f>
        <v>0</v>
      </c>
      <c r="F50" s="41">
        <f>'Анализ '!I39/1000</f>
        <v>0</v>
      </c>
      <c r="G50" s="42"/>
      <c r="H50" s="42"/>
    </row>
    <row r="52" spans="2:6" ht="12.75">
      <c r="B52" t="s">
        <v>24</v>
      </c>
      <c r="D52" s="60"/>
      <c r="F52" t="s">
        <v>47</v>
      </c>
    </row>
    <row r="53" spans="5:6" ht="12.75">
      <c r="E53" s="29"/>
      <c r="F53" s="29"/>
    </row>
    <row r="54" spans="5:6" ht="12.75">
      <c r="E54" s="30"/>
      <c r="F54" s="30"/>
    </row>
    <row r="55" spans="2:6" ht="12.75">
      <c r="B55" s="16"/>
      <c r="D55" s="67"/>
      <c r="E55" s="62"/>
      <c r="F55" s="62"/>
    </row>
    <row r="56" ht="12.75">
      <c r="D56" s="67"/>
    </row>
    <row r="57" ht="12.75">
      <c r="D57" s="60"/>
    </row>
    <row r="62" ht="12.75">
      <c r="B62" s="16"/>
    </row>
  </sheetData>
  <sheetProtection/>
  <printOptions/>
  <pageMargins left="0.75" right="0.17" top="0.38" bottom="0.31" header="0.5" footer="0.5"/>
  <pageSetup horizontalDpi="600" verticalDpi="600" orientation="portrait" paperSize="9" scale="63" r:id="rId1"/>
  <rowBreaks count="2" manualBreakCount="2">
    <brk id="52" max="7" man="1"/>
    <brk id="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4:R63"/>
  <sheetViews>
    <sheetView zoomScalePageLayoutView="0" workbookViewId="0" topLeftCell="A3">
      <pane xSplit="2" ySplit="5" topLeftCell="C29" activePane="bottomRight" state="frozen"/>
      <selection pane="topLeft" activeCell="A3" sqref="A3"/>
      <selection pane="topRight" activeCell="C3" sqref="C3"/>
      <selection pane="bottomLeft" activeCell="A9" sqref="A9"/>
      <selection pane="bottomRight" activeCell="H36" sqref="H36"/>
    </sheetView>
  </sheetViews>
  <sheetFormatPr defaultColWidth="9.00390625" defaultRowHeight="12.75"/>
  <cols>
    <col min="1" max="1" width="33.25390625" style="0" customWidth="1"/>
    <col min="2" max="2" width="17.125" style="0" customWidth="1"/>
    <col min="3" max="3" width="18.25390625" style="0" customWidth="1"/>
    <col min="4" max="4" width="18.125" style="0" customWidth="1"/>
    <col min="5" max="5" width="9.25390625" style="0" bestFit="1" customWidth="1"/>
    <col min="6" max="6" width="16.25390625" style="55" customWidth="1"/>
    <col min="7" max="7" width="15.75390625" style="0" bestFit="1" customWidth="1"/>
    <col min="8" max="8" width="17.75390625" style="0" customWidth="1"/>
    <col min="9" max="9" width="16.125" style="0" customWidth="1"/>
    <col min="10" max="10" width="9.75390625" style="0" customWidth="1"/>
    <col min="11" max="11" width="20.00390625" style="55" customWidth="1"/>
    <col min="12" max="12" width="15.75390625" style="8" customWidth="1"/>
    <col min="13" max="13" width="18.00390625" style="0" customWidth="1"/>
    <col min="14" max="14" width="18.875" style="0" customWidth="1"/>
    <col min="15" max="15" width="9.75390625" style="0" customWidth="1"/>
    <col min="16" max="16" width="18.125" style="55" customWidth="1"/>
    <col min="17" max="17" width="15.75390625" style="0" bestFit="1" customWidth="1"/>
    <col min="18" max="18" width="13.125" style="0" bestFit="1" customWidth="1"/>
  </cols>
  <sheetData>
    <row r="4" spans="2:7" ht="12.75">
      <c r="B4" s="1"/>
      <c r="C4" s="1"/>
      <c r="D4" s="1" t="s">
        <v>89</v>
      </c>
      <c r="E4" s="1"/>
      <c r="F4" s="46"/>
      <c r="G4" s="1"/>
    </row>
    <row r="5" spans="2:12" ht="12.75">
      <c r="B5" s="1"/>
      <c r="C5" s="1"/>
      <c r="D5" s="1"/>
      <c r="E5" s="1" t="s">
        <v>5</v>
      </c>
      <c r="F5" s="46"/>
      <c r="G5" s="1"/>
      <c r="L5" t="s">
        <v>22</v>
      </c>
    </row>
    <row r="6" spans="1:17" ht="12.75">
      <c r="A6" s="3"/>
      <c r="B6" s="3"/>
      <c r="C6" s="5" t="s">
        <v>19</v>
      </c>
      <c r="D6" s="6"/>
      <c r="E6" s="7"/>
      <c r="F6" s="47"/>
      <c r="G6" s="7"/>
      <c r="H6" s="5" t="s">
        <v>20</v>
      </c>
      <c r="I6" s="6"/>
      <c r="J6" s="7"/>
      <c r="K6" s="47"/>
      <c r="L6" s="9"/>
      <c r="M6" s="5" t="s">
        <v>21</v>
      </c>
      <c r="N6" s="6"/>
      <c r="O6" s="7"/>
      <c r="P6" s="47"/>
      <c r="Q6" s="4"/>
    </row>
    <row r="7" spans="1:17" ht="51" customHeight="1">
      <c r="A7" s="65" t="s">
        <v>62</v>
      </c>
      <c r="B7" s="65" t="s">
        <v>60</v>
      </c>
      <c r="C7" s="66" t="s">
        <v>34</v>
      </c>
      <c r="D7" s="64" t="s">
        <v>33</v>
      </c>
      <c r="E7" s="64" t="s">
        <v>23</v>
      </c>
      <c r="F7" s="63" t="s">
        <v>32</v>
      </c>
      <c r="G7" s="66" t="s">
        <v>63</v>
      </c>
      <c r="H7" s="66" t="s">
        <v>34</v>
      </c>
      <c r="I7" s="64" t="s">
        <v>33</v>
      </c>
      <c r="J7" s="64" t="s">
        <v>23</v>
      </c>
      <c r="K7" s="63" t="s">
        <v>32</v>
      </c>
      <c r="L7" s="66" t="s">
        <v>63</v>
      </c>
      <c r="M7" s="66" t="s">
        <v>34</v>
      </c>
      <c r="N7" s="64" t="s">
        <v>33</v>
      </c>
      <c r="O7" s="64" t="s">
        <v>23</v>
      </c>
      <c r="P7" s="63" t="s">
        <v>32</v>
      </c>
      <c r="Q7" s="66" t="s">
        <v>63</v>
      </c>
    </row>
    <row r="8" spans="1:17" ht="12.75">
      <c r="A8" s="2"/>
      <c r="B8" s="2"/>
      <c r="C8" s="2"/>
      <c r="D8" s="2"/>
      <c r="E8" s="2"/>
      <c r="F8" s="48"/>
      <c r="G8" s="2"/>
      <c r="H8" s="2"/>
      <c r="I8" s="2"/>
      <c r="J8" s="2"/>
      <c r="K8" s="48"/>
      <c r="L8" s="10"/>
      <c r="M8" s="2"/>
      <c r="N8" s="2"/>
      <c r="O8" s="2"/>
      <c r="P8" s="48"/>
      <c r="Q8" s="2"/>
    </row>
    <row r="9" spans="1:17" s="15" customFormat="1" ht="12.75">
      <c r="A9" s="34" t="s">
        <v>53</v>
      </c>
      <c r="B9" s="74" t="s">
        <v>48</v>
      </c>
      <c r="C9" s="31">
        <v>44913130</v>
      </c>
      <c r="D9" s="13">
        <v>7822757.77</v>
      </c>
      <c r="E9" s="13">
        <f>D9/C9*100</f>
        <v>17.41752972905696</v>
      </c>
      <c r="F9" s="49">
        <v>5784060.59</v>
      </c>
      <c r="G9" s="13">
        <f>D9/F9*100</f>
        <v>135.2468157668452</v>
      </c>
      <c r="H9" s="13">
        <v>7066618.46</v>
      </c>
      <c r="I9" s="13">
        <v>2913657.22</v>
      </c>
      <c r="J9" s="13">
        <f>I9/H9*100</f>
        <v>41.231279663569104</v>
      </c>
      <c r="K9" s="49">
        <v>16035.14</v>
      </c>
      <c r="L9" s="13">
        <f>I9/K9*100</f>
        <v>18170.450772490916</v>
      </c>
      <c r="M9" s="13">
        <f aca="true" t="shared" si="0" ref="M9:N12">C9+H9</f>
        <v>51979748.46</v>
      </c>
      <c r="N9" s="13">
        <f t="shared" si="0"/>
        <v>10736414.99</v>
      </c>
      <c r="O9" s="13">
        <f>N9/M9*100</f>
        <v>20.654996047666522</v>
      </c>
      <c r="P9" s="49">
        <f>F9+K9</f>
        <v>5800095.7299999995</v>
      </c>
      <c r="Q9" s="13">
        <f>N9/P9*100</f>
        <v>185.10754804386653</v>
      </c>
    </row>
    <row r="10" spans="1:17" s="15" customFormat="1" ht="12.75">
      <c r="A10" s="34" t="s">
        <v>12</v>
      </c>
      <c r="B10" s="74" t="s">
        <v>49</v>
      </c>
      <c r="C10" s="31">
        <v>144679481</v>
      </c>
      <c r="D10" s="31">
        <v>28859838.37</v>
      </c>
      <c r="E10" s="13">
        <f>D10/C10*100</f>
        <v>19.947430119686427</v>
      </c>
      <c r="F10" s="49">
        <f>24793565.48</f>
        <v>24793565.48</v>
      </c>
      <c r="G10" s="13">
        <f>D10/F10*100</f>
        <v>116.40051687313833</v>
      </c>
      <c r="H10" s="13">
        <v>20066524.38</v>
      </c>
      <c r="I10" s="13">
        <v>13251392.11</v>
      </c>
      <c r="J10" s="13">
        <f>I10/H10*100</f>
        <v>66.03730600804722</v>
      </c>
      <c r="K10" s="49">
        <v>942224.9</v>
      </c>
      <c r="L10" s="13">
        <f>I10/K10*100</f>
        <v>1406.3937505790814</v>
      </c>
      <c r="M10" s="13">
        <f t="shared" si="0"/>
        <v>164746005.38</v>
      </c>
      <c r="N10" s="13">
        <f t="shared" si="0"/>
        <v>42111230.480000004</v>
      </c>
      <c r="O10" s="13">
        <f>N10/M10*100</f>
        <v>25.56130595267973</v>
      </c>
      <c r="P10" s="49">
        <f aca="true" t="shared" si="1" ref="P10:P36">F10+K10</f>
        <v>25735790.38</v>
      </c>
      <c r="Q10" s="13">
        <f>N10/P10*100</f>
        <v>163.6290545509176</v>
      </c>
    </row>
    <row r="11" spans="1:17" s="15" customFormat="1" ht="12.75">
      <c r="A11" s="34" t="s">
        <v>13</v>
      </c>
      <c r="B11" s="74" t="s">
        <v>50</v>
      </c>
      <c r="C11" s="31">
        <v>79261536.9</v>
      </c>
      <c r="D11" s="13">
        <v>16868454.02</v>
      </c>
      <c r="E11" s="13">
        <f>D11/C11*100</f>
        <v>21.282017331157753</v>
      </c>
      <c r="F11" s="49">
        <v>18148626.96</v>
      </c>
      <c r="G11" s="13">
        <f>D11/F11*100</f>
        <v>92.94617194556078</v>
      </c>
      <c r="H11" s="13">
        <v>1178491.74</v>
      </c>
      <c r="I11" s="13">
        <v>753025.27</v>
      </c>
      <c r="J11" s="13">
        <f>I11/H11*100</f>
        <v>63.89737360399319</v>
      </c>
      <c r="K11" s="49">
        <v>1080897.25</v>
      </c>
      <c r="L11" s="13">
        <f>I11/K11*100</f>
        <v>69.66668385917349</v>
      </c>
      <c r="M11" s="13">
        <f t="shared" si="0"/>
        <v>80440028.64</v>
      </c>
      <c r="N11" s="13">
        <f t="shared" si="0"/>
        <v>17621479.29</v>
      </c>
      <c r="O11" s="13">
        <f>N11/M11*100</f>
        <v>21.906356310317694</v>
      </c>
      <c r="P11" s="49">
        <f t="shared" si="1"/>
        <v>19229524.21</v>
      </c>
      <c r="Q11" s="13">
        <f>N11/P11*100</f>
        <v>91.63762502681287</v>
      </c>
    </row>
    <row r="12" spans="1:18" s="15" customFormat="1" ht="25.5">
      <c r="A12" s="34" t="s">
        <v>36</v>
      </c>
      <c r="B12" s="74" t="s">
        <v>51</v>
      </c>
      <c r="C12" s="31">
        <f>SUM(C13:C27)</f>
        <v>17462876</v>
      </c>
      <c r="D12" s="31">
        <f>SUM(D13:D27)</f>
        <v>3523513.79</v>
      </c>
      <c r="E12" s="13">
        <f>D12/C12*100</f>
        <v>20.17716778152694</v>
      </c>
      <c r="F12" s="49">
        <f>SUM(F13:F27)</f>
        <v>2544489.9399999995</v>
      </c>
      <c r="G12" s="13">
        <f>D12/F12*100</f>
        <v>138.4762319005278</v>
      </c>
      <c r="H12" s="31">
        <f>SUM(H13:H27)</f>
        <v>590127.7</v>
      </c>
      <c r="I12" s="31">
        <f>SUM(I13:I27)</f>
        <v>159703.7</v>
      </c>
      <c r="J12" s="13">
        <f>I12/H12*100</f>
        <v>27.06256628861855</v>
      </c>
      <c r="K12" s="49">
        <f>SUM(K13:K27)</f>
        <v>44093.32</v>
      </c>
      <c r="L12" s="13">
        <f>I12/K12*100</f>
        <v>362.19477236007634</v>
      </c>
      <c r="M12" s="31">
        <f>SUM(M13:M27)</f>
        <v>17986703.7</v>
      </c>
      <c r="N12" s="13">
        <f t="shared" si="0"/>
        <v>3683217.49</v>
      </c>
      <c r="O12" s="13">
        <f>N12/M12*100</f>
        <v>20.477445736763876</v>
      </c>
      <c r="P12" s="49">
        <f t="shared" si="1"/>
        <v>2588583.2599999993</v>
      </c>
      <c r="Q12" s="13">
        <f>N12/P12*100</f>
        <v>142.28700103700746</v>
      </c>
      <c r="R12" s="24"/>
    </row>
    <row r="13" spans="1:17" s="23" customFormat="1" ht="12.75">
      <c r="A13" s="35" t="s">
        <v>42</v>
      </c>
      <c r="B13" s="83" t="s">
        <v>67</v>
      </c>
      <c r="C13" s="84">
        <v>7572730</v>
      </c>
      <c r="D13" s="84">
        <v>1609588</v>
      </c>
      <c r="E13" s="85"/>
      <c r="F13" s="90">
        <v>1091135.12</v>
      </c>
      <c r="G13" s="22"/>
      <c r="H13" s="22"/>
      <c r="I13" s="22"/>
      <c r="J13" s="22"/>
      <c r="K13" s="50"/>
      <c r="L13" s="22"/>
      <c r="M13" s="22">
        <f>H13+C13</f>
        <v>7572730</v>
      </c>
      <c r="N13" s="22">
        <f>I13+D13</f>
        <v>1609588</v>
      </c>
      <c r="O13" s="86"/>
      <c r="P13" s="49">
        <f t="shared" si="1"/>
        <v>1091135.12</v>
      </c>
      <c r="Q13" s="22"/>
    </row>
    <row r="14" spans="1:17" s="23" customFormat="1" ht="38.25">
      <c r="A14" s="35" t="s">
        <v>99</v>
      </c>
      <c r="B14" s="83" t="s">
        <v>98</v>
      </c>
      <c r="C14" s="84">
        <v>27600</v>
      </c>
      <c r="D14" s="84"/>
      <c r="E14" s="85"/>
      <c r="F14" s="90"/>
      <c r="G14" s="22"/>
      <c r="H14" s="22"/>
      <c r="I14" s="22"/>
      <c r="J14" s="22"/>
      <c r="K14" s="50"/>
      <c r="L14" s="22"/>
      <c r="M14" s="22"/>
      <c r="N14" s="22"/>
      <c r="O14" s="86"/>
      <c r="P14" s="49"/>
      <c r="Q14" s="22"/>
    </row>
    <row r="15" spans="1:17" s="23" customFormat="1" ht="38.25">
      <c r="A15" s="35" t="s">
        <v>100</v>
      </c>
      <c r="B15" s="83" t="s">
        <v>101</v>
      </c>
      <c r="C15" s="84">
        <v>38700</v>
      </c>
      <c r="D15" s="84">
        <v>6483.12</v>
      </c>
      <c r="E15" s="85"/>
      <c r="F15" s="90"/>
      <c r="G15" s="22"/>
      <c r="H15" s="22"/>
      <c r="I15" s="22"/>
      <c r="J15" s="22"/>
      <c r="K15" s="50"/>
      <c r="L15" s="22"/>
      <c r="M15" s="22"/>
      <c r="N15" s="22"/>
      <c r="O15" s="86"/>
      <c r="P15" s="49"/>
      <c r="Q15" s="22"/>
    </row>
    <row r="16" spans="1:17" s="23" customFormat="1" ht="12.75">
      <c r="A16" s="35" t="s">
        <v>3</v>
      </c>
      <c r="B16" s="75" t="s">
        <v>52</v>
      </c>
      <c r="C16" s="32">
        <v>3198659</v>
      </c>
      <c r="D16" s="22">
        <v>663392.11</v>
      </c>
      <c r="E16" s="22">
        <f aca="true" t="shared" si="2" ref="E16:E22">D16/C16*100</f>
        <v>20.739694665795884</v>
      </c>
      <c r="F16" s="50">
        <v>545419.36</v>
      </c>
      <c r="G16" s="22">
        <f>D16/F16*100</f>
        <v>121.62973276196136</v>
      </c>
      <c r="H16" s="22">
        <v>22686.6</v>
      </c>
      <c r="I16" s="22">
        <v>12846.7</v>
      </c>
      <c r="J16" s="22">
        <f>I16/H16*100</f>
        <v>56.62681935591935</v>
      </c>
      <c r="K16" s="50">
        <v>11429.21</v>
      </c>
      <c r="L16" s="22">
        <f>I16/K16*100</f>
        <v>112.40234451900002</v>
      </c>
      <c r="M16" s="22">
        <f>C16+H16</f>
        <v>3221345.6</v>
      </c>
      <c r="N16" s="22">
        <f>D16+I16</f>
        <v>676238.8099999999</v>
      </c>
      <c r="O16" s="22">
        <f>N16/M16*100</f>
        <v>20.992432789577123</v>
      </c>
      <c r="P16" s="49">
        <f t="shared" si="1"/>
        <v>556848.57</v>
      </c>
      <c r="Q16" s="22">
        <f>N16/P16*100</f>
        <v>121.44034238967336</v>
      </c>
    </row>
    <row r="17" spans="1:17" s="27" customFormat="1" ht="25.5">
      <c r="A17" s="35" t="s">
        <v>29</v>
      </c>
      <c r="B17" s="76" t="s">
        <v>54</v>
      </c>
      <c r="C17" s="25">
        <v>1813134</v>
      </c>
      <c r="D17" s="26">
        <v>364145.84</v>
      </c>
      <c r="E17" s="26">
        <f t="shared" si="2"/>
        <v>20.08377979785278</v>
      </c>
      <c r="F17" s="51">
        <v>239854.91</v>
      </c>
      <c r="G17" s="26">
        <f>D17/F17*100</f>
        <v>151.81921437422318</v>
      </c>
      <c r="H17" s="26">
        <v>563760.1</v>
      </c>
      <c r="I17" s="26">
        <v>143176</v>
      </c>
      <c r="J17" s="22">
        <f>I17/H17*100</f>
        <v>25.39661817145272</v>
      </c>
      <c r="K17" s="51">
        <v>29179.11</v>
      </c>
      <c r="L17" s="22">
        <f>I17/K17*100</f>
        <v>490.6798048329781</v>
      </c>
      <c r="M17" s="22">
        <f aca="true" t="shared" si="3" ref="M17:N21">C17+H17</f>
        <v>2376894.1</v>
      </c>
      <c r="N17" s="22">
        <f t="shared" si="3"/>
        <v>507321.84</v>
      </c>
      <c r="O17" s="26">
        <f>N17/M17*100</f>
        <v>21.343897483695216</v>
      </c>
      <c r="P17" s="49">
        <f t="shared" si="1"/>
        <v>269034.02</v>
      </c>
      <c r="Q17" s="22">
        <f>N17/P17*100</f>
        <v>188.57163120113952</v>
      </c>
    </row>
    <row r="18" spans="1:17" s="23" customFormat="1" ht="28.5" customHeight="1">
      <c r="A18" s="35" t="s">
        <v>27</v>
      </c>
      <c r="B18" s="75" t="s">
        <v>90</v>
      </c>
      <c r="C18" s="32">
        <v>29000</v>
      </c>
      <c r="D18" s="22"/>
      <c r="E18" s="22">
        <f t="shared" si="2"/>
        <v>0</v>
      </c>
      <c r="F18" s="50">
        <v>1280</v>
      </c>
      <c r="G18" s="22"/>
      <c r="H18" s="22"/>
      <c r="I18" s="22"/>
      <c r="J18" s="22"/>
      <c r="K18" s="50"/>
      <c r="L18" s="22"/>
      <c r="M18" s="22">
        <f t="shared" si="3"/>
        <v>29000</v>
      </c>
      <c r="N18" s="22">
        <f t="shared" si="3"/>
        <v>0</v>
      </c>
      <c r="O18" s="22">
        <f>N18/M18*100</f>
        <v>0</v>
      </c>
      <c r="P18" s="49">
        <f t="shared" si="1"/>
        <v>1280</v>
      </c>
      <c r="Q18" s="22">
        <f>N18/P18*100</f>
        <v>0</v>
      </c>
    </row>
    <row r="19" spans="1:17" s="23" customFormat="1" ht="12.75">
      <c r="A19" s="35" t="s">
        <v>2</v>
      </c>
      <c r="B19" s="75" t="s">
        <v>68</v>
      </c>
      <c r="C19" s="32">
        <v>517014</v>
      </c>
      <c r="D19" s="22">
        <v>90173.02</v>
      </c>
      <c r="E19" s="22">
        <f t="shared" si="2"/>
        <v>17.44111764865168</v>
      </c>
      <c r="F19" s="50">
        <v>69648.67</v>
      </c>
      <c r="G19" s="22">
        <f>D19/F19*100</f>
        <v>129.46840190918218</v>
      </c>
      <c r="H19" s="22"/>
      <c r="I19" s="22"/>
      <c r="J19" s="22"/>
      <c r="K19" s="50"/>
      <c r="L19" s="22"/>
      <c r="M19" s="22">
        <f t="shared" si="3"/>
        <v>517014</v>
      </c>
      <c r="N19" s="22">
        <f t="shared" si="3"/>
        <v>90173.02</v>
      </c>
      <c r="O19" s="22">
        <f>N19/M19*100</f>
        <v>17.44111764865168</v>
      </c>
      <c r="P19" s="49">
        <f t="shared" si="1"/>
        <v>69648.67</v>
      </c>
      <c r="Q19" s="22">
        <f>N19/P19*100</f>
        <v>129.46840190918218</v>
      </c>
    </row>
    <row r="20" spans="1:17" s="23" customFormat="1" ht="12.75">
      <c r="A20" s="35" t="s">
        <v>25</v>
      </c>
      <c r="B20" s="75" t="s">
        <v>69</v>
      </c>
      <c r="C20" s="32">
        <v>10000</v>
      </c>
      <c r="D20" s="22"/>
      <c r="E20" s="22">
        <f t="shared" si="2"/>
        <v>0</v>
      </c>
      <c r="F20" s="50"/>
      <c r="G20" s="22"/>
      <c r="H20" s="22"/>
      <c r="I20" s="22"/>
      <c r="J20" s="22"/>
      <c r="K20" s="50"/>
      <c r="L20" s="22"/>
      <c r="M20" s="22">
        <f t="shared" si="3"/>
        <v>10000</v>
      </c>
      <c r="N20" s="22">
        <f t="shared" si="3"/>
        <v>0</v>
      </c>
      <c r="O20" s="22">
        <f>N20/M20*100</f>
        <v>0</v>
      </c>
      <c r="P20" s="49">
        <f t="shared" si="1"/>
        <v>0</v>
      </c>
      <c r="Q20" s="22"/>
    </row>
    <row r="21" spans="1:17" s="23" customFormat="1" ht="76.5">
      <c r="A21" s="35" t="s">
        <v>91</v>
      </c>
      <c r="B21" s="75" t="s">
        <v>92</v>
      </c>
      <c r="C21" s="32">
        <v>250000</v>
      </c>
      <c r="D21" s="22"/>
      <c r="E21" s="22">
        <f t="shared" si="2"/>
        <v>0</v>
      </c>
      <c r="F21" s="50"/>
      <c r="G21" s="22"/>
      <c r="H21" s="22"/>
      <c r="I21" s="22"/>
      <c r="J21" s="22"/>
      <c r="K21" s="50"/>
      <c r="L21" s="22"/>
      <c r="M21" s="22">
        <f t="shared" si="3"/>
        <v>250000</v>
      </c>
      <c r="N21" s="22"/>
      <c r="O21" s="22"/>
      <c r="P21" s="49"/>
      <c r="Q21" s="22"/>
    </row>
    <row r="22" spans="1:17" s="27" customFormat="1" ht="25.5">
      <c r="A22" s="35" t="s">
        <v>28</v>
      </c>
      <c r="B22" s="76" t="s">
        <v>70</v>
      </c>
      <c r="C22" s="25">
        <v>810100</v>
      </c>
      <c r="D22" s="26">
        <v>175916.89</v>
      </c>
      <c r="E22" s="22">
        <f t="shared" si="2"/>
        <v>21.715453647697817</v>
      </c>
      <c r="F22" s="51">
        <v>166663.75</v>
      </c>
      <c r="G22" s="22">
        <f>D22/F22*100</f>
        <v>105.5519811596703</v>
      </c>
      <c r="H22" s="26"/>
      <c r="I22" s="26"/>
      <c r="J22" s="22"/>
      <c r="K22" s="51"/>
      <c r="L22" s="22"/>
      <c r="M22" s="22">
        <f aca="true" t="shared" si="4" ref="M22:N25">C22+H22</f>
        <v>810100</v>
      </c>
      <c r="N22" s="22">
        <f t="shared" si="4"/>
        <v>175916.89</v>
      </c>
      <c r="O22" s="22">
        <f aca="true" t="shared" si="5" ref="O22:O30">N22/M22*100</f>
        <v>21.715453647697817</v>
      </c>
      <c r="P22" s="49">
        <f t="shared" si="1"/>
        <v>166663.75</v>
      </c>
      <c r="Q22" s="22">
        <f>N22/P22*100</f>
        <v>105.5519811596703</v>
      </c>
    </row>
    <row r="23" spans="1:17" s="27" customFormat="1" ht="25.5">
      <c r="A23" s="35" t="s">
        <v>93</v>
      </c>
      <c r="B23" s="76" t="s">
        <v>94</v>
      </c>
      <c r="C23" s="25">
        <v>18200</v>
      </c>
      <c r="D23" s="26"/>
      <c r="E23" s="22"/>
      <c r="F23" s="51"/>
      <c r="G23" s="22"/>
      <c r="H23" s="26"/>
      <c r="I23" s="26"/>
      <c r="J23" s="22"/>
      <c r="K23" s="51"/>
      <c r="L23" s="22"/>
      <c r="M23" s="22">
        <f t="shared" si="4"/>
        <v>18200</v>
      </c>
      <c r="N23" s="22"/>
      <c r="O23" s="22"/>
      <c r="P23" s="49"/>
      <c r="Q23" s="22"/>
    </row>
    <row r="24" spans="1:17" s="27" customFormat="1" ht="101.25" customHeight="1">
      <c r="A24" s="35" t="s">
        <v>45</v>
      </c>
      <c r="B24" s="76" t="s">
        <v>71</v>
      </c>
      <c r="C24" s="25">
        <v>35100</v>
      </c>
      <c r="D24" s="26">
        <v>7365.43</v>
      </c>
      <c r="E24" s="26">
        <f aca="true" t="shared" si="6" ref="E24:E30">D24/C24*100</f>
        <v>20.984131054131055</v>
      </c>
      <c r="F24" s="51">
        <v>1039.35</v>
      </c>
      <c r="G24" s="26"/>
      <c r="H24" s="26"/>
      <c r="I24" s="26"/>
      <c r="J24" s="22"/>
      <c r="K24" s="51"/>
      <c r="L24" s="22"/>
      <c r="M24" s="22">
        <f t="shared" si="4"/>
        <v>35100</v>
      </c>
      <c r="N24" s="22">
        <f t="shared" si="4"/>
        <v>7365.43</v>
      </c>
      <c r="O24" s="26">
        <f t="shared" si="5"/>
        <v>20.984131054131055</v>
      </c>
      <c r="P24" s="49">
        <f t="shared" si="1"/>
        <v>1039.35</v>
      </c>
      <c r="Q24" s="22"/>
    </row>
    <row r="25" spans="1:17" s="23" customFormat="1" ht="12.75">
      <c r="A25" s="35" t="s">
        <v>14</v>
      </c>
      <c r="B25" s="75" t="s">
        <v>72</v>
      </c>
      <c r="C25" s="32">
        <v>663058</v>
      </c>
      <c r="D25" s="22">
        <v>95921.32</v>
      </c>
      <c r="E25" s="22">
        <f t="shared" si="6"/>
        <v>14.466505192607586</v>
      </c>
      <c r="F25" s="50">
        <v>79659.07</v>
      </c>
      <c r="G25" s="22">
        <f aca="true" t="shared" si="7" ref="G25:G30">D25/F25*100</f>
        <v>120.41481277649864</v>
      </c>
      <c r="H25" s="22"/>
      <c r="I25" s="22"/>
      <c r="J25" s="22"/>
      <c r="K25" s="50"/>
      <c r="L25" s="22"/>
      <c r="M25" s="22">
        <f t="shared" si="4"/>
        <v>663058</v>
      </c>
      <c r="N25" s="22">
        <f t="shared" si="4"/>
        <v>95921.32</v>
      </c>
      <c r="O25" s="22">
        <f t="shared" si="5"/>
        <v>14.466505192607586</v>
      </c>
      <c r="P25" s="49">
        <f t="shared" si="1"/>
        <v>79659.07</v>
      </c>
      <c r="Q25" s="22">
        <f aca="true" t="shared" si="8" ref="Q25:Q32">N25/P25*100</f>
        <v>120.41481277649864</v>
      </c>
    </row>
    <row r="26" spans="1:17" s="23" customFormat="1" ht="38.25">
      <c r="A26" s="35" t="s">
        <v>74</v>
      </c>
      <c r="B26" s="75" t="s">
        <v>76</v>
      </c>
      <c r="C26" s="32">
        <v>1814581</v>
      </c>
      <c r="D26" s="22">
        <v>351969.12</v>
      </c>
      <c r="E26" s="22">
        <f t="shared" si="6"/>
        <v>19.39671582585732</v>
      </c>
      <c r="F26" s="50">
        <v>297796.87</v>
      </c>
      <c r="G26" s="22">
        <f t="shared" si="7"/>
        <v>118.19100717881959</v>
      </c>
      <c r="H26" s="22">
        <v>3681</v>
      </c>
      <c r="I26" s="22">
        <v>3681</v>
      </c>
      <c r="J26" s="22">
        <f>I26/H26*100</f>
        <v>100</v>
      </c>
      <c r="K26" s="50">
        <v>3485</v>
      </c>
      <c r="L26" s="22">
        <f>I26/K26*100</f>
        <v>105.62410329985651</v>
      </c>
      <c r="M26" s="22">
        <f aca="true" t="shared" si="9" ref="M26:N30">C26+H26</f>
        <v>1818262</v>
      </c>
      <c r="N26" s="22">
        <f t="shared" si="9"/>
        <v>355650.12</v>
      </c>
      <c r="O26" s="22">
        <f t="shared" si="5"/>
        <v>19.559894008674217</v>
      </c>
      <c r="P26" s="49">
        <f t="shared" si="1"/>
        <v>301281.87</v>
      </c>
      <c r="Q26" s="22">
        <f t="shared" si="8"/>
        <v>118.04564277299528</v>
      </c>
    </row>
    <row r="27" spans="1:17" s="23" customFormat="1" ht="25.5">
      <c r="A27" s="35" t="s">
        <v>75</v>
      </c>
      <c r="B27" s="75" t="s">
        <v>77</v>
      </c>
      <c r="C27" s="32">
        <v>665000</v>
      </c>
      <c r="D27" s="22">
        <v>158558.94</v>
      </c>
      <c r="E27" s="22">
        <f t="shared" si="6"/>
        <v>23.84344962406015</v>
      </c>
      <c r="F27" s="50">
        <v>51992.84</v>
      </c>
      <c r="G27" s="22">
        <f t="shared" si="7"/>
        <v>304.9630295248346</v>
      </c>
      <c r="H27" s="22"/>
      <c r="I27" s="22"/>
      <c r="J27" s="22"/>
      <c r="K27" s="50"/>
      <c r="L27" s="22"/>
      <c r="M27" s="22">
        <f t="shared" si="9"/>
        <v>665000</v>
      </c>
      <c r="N27" s="22">
        <f t="shared" si="9"/>
        <v>158558.94</v>
      </c>
      <c r="O27" s="22">
        <f t="shared" si="5"/>
        <v>23.84344962406015</v>
      </c>
      <c r="P27" s="49">
        <f t="shared" si="1"/>
        <v>51992.84</v>
      </c>
      <c r="Q27" s="22">
        <f t="shared" si="8"/>
        <v>304.9630295248346</v>
      </c>
    </row>
    <row r="28" spans="1:17" s="15" customFormat="1" ht="12.75">
      <c r="A28" s="34" t="s">
        <v>4</v>
      </c>
      <c r="B28" s="74" t="s">
        <v>55</v>
      </c>
      <c r="C28" s="31">
        <v>9864548</v>
      </c>
      <c r="D28" s="13">
        <v>1772155.41</v>
      </c>
      <c r="E28" s="13">
        <f t="shared" si="6"/>
        <v>17.96489215724836</v>
      </c>
      <c r="F28" s="49">
        <v>1598841.05</v>
      </c>
      <c r="G28" s="13">
        <f t="shared" si="7"/>
        <v>110.83999938580511</v>
      </c>
      <c r="H28" s="13">
        <v>1135605.15</v>
      </c>
      <c r="I28" s="13">
        <v>64776</v>
      </c>
      <c r="J28" s="13">
        <f>I28/H28*100</f>
        <v>5.704095301082424</v>
      </c>
      <c r="K28" s="49">
        <v>697428.17</v>
      </c>
      <c r="L28" s="13">
        <f>I28/K28*100</f>
        <v>9.287838201316129</v>
      </c>
      <c r="M28" s="13">
        <f t="shared" si="9"/>
        <v>11000153.15</v>
      </c>
      <c r="N28" s="13">
        <f t="shared" si="9"/>
        <v>1836931.41</v>
      </c>
      <c r="O28" s="13">
        <f t="shared" si="5"/>
        <v>16.69914395691845</v>
      </c>
      <c r="P28" s="49">
        <f t="shared" si="1"/>
        <v>2296269.22</v>
      </c>
      <c r="Q28" s="13">
        <f t="shared" si="8"/>
        <v>79.99634337301266</v>
      </c>
    </row>
    <row r="29" spans="1:17" s="15" customFormat="1" ht="12.75">
      <c r="A29" s="34" t="s">
        <v>30</v>
      </c>
      <c r="B29" s="74" t="s">
        <v>56</v>
      </c>
      <c r="C29" s="31">
        <v>4728457</v>
      </c>
      <c r="D29" s="13">
        <v>1043159.52</v>
      </c>
      <c r="E29" s="13">
        <f t="shared" si="6"/>
        <v>22.061309217785</v>
      </c>
      <c r="F29" s="49">
        <v>832566.77</v>
      </c>
      <c r="G29" s="13">
        <f t="shared" si="7"/>
        <v>125.29439770938733</v>
      </c>
      <c r="H29" s="13">
        <v>264171.72</v>
      </c>
      <c r="I29" s="13">
        <v>19278.74</v>
      </c>
      <c r="J29" s="13">
        <f>I29/H29*100</f>
        <v>7.29780613912799</v>
      </c>
      <c r="K29" s="49">
        <v>283.77</v>
      </c>
      <c r="L29" s="13">
        <f>I29/K29*100</f>
        <v>6793.790746026712</v>
      </c>
      <c r="M29" s="13">
        <f t="shared" si="9"/>
        <v>4992628.72</v>
      </c>
      <c r="N29" s="13">
        <f t="shared" si="9"/>
        <v>1062438.26</v>
      </c>
      <c r="O29" s="13">
        <f t="shared" si="5"/>
        <v>21.28013757049413</v>
      </c>
      <c r="P29" s="49">
        <f t="shared" si="1"/>
        <v>832850.54</v>
      </c>
      <c r="Q29" s="13">
        <f t="shared" si="8"/>
        <v>127.56649710523091</v>
      </c>
    </row>
    <row r="30" spans="1:17" s="15" customFormat="1" ht="12.75">
      <c r="A30" s="34" t="s">
        <v>95</v>
      </c>
      <c r="B30" s="74" t="s">
        <v>57</v>
      </c>
      <c r="C30" s="31">
        <v>18155926</v>
      </c>
      <c r="D30" s="13">
        <v>3396980.09</v>
      </c>
      <c r="E30" s="13">
        <f t="shared" si="6"/>
        <v>18.710034894392056</v>
      </c>
      <c r="F30" s="49">
        <v>2141005.02</v>
      </c>
      <c r="G30" s="13">
        <f t="shared" si="7"/>
        <v>158.66287366294918</v>
      </c>
      <c r="H30" s="13">
        <v>19430673.94</v>
      </c>
      <c r="I30" s="13">
        <v>678008.63</v>
      </c>
      <c r="J30" s="13">
        <f>I30/H30*100</f>
        <v>3.4893726902814772</v>
      </c>
      <c r="K30" s="49">
        <v>42900</v>
      </c>
      <c r="L30" s="13">
        <f>I30/K30*100</f>
        <v>1580.439696969697</v>
      </c>
      <c r="M30" s="13">
        <f t="shared" si="9"/>
        <v>37586599.94</v>
      </c>
      <c r="N30" s="13">
        <f t="shared" si="9"/>
        <v>4074988.7199999997</v>
      </c>
      <c r="O30" s="13">
        <f t="shared" si="5"/>
        <v>10.841599736355404</v>
      </c>
      <c r="P30" s="49">
        <f t="shared" si="1"/>
        <v>2183905.02</v>
      </c>
      <c r="Q30" s="13">
        <f t="shared" si="8"/>
        <v>186.5918472956301</v>
      </c>
    </row>
    <row r="31" spans="1:17" s="15" customFormat="1" ht="12.75">
      <c r="A31" s="34" t="s">
        <v>96</v>
      </c>
      <c r="B31" s="74" t="s">
        <v>97</v>
      </c>
      <c r="C31" s="31">
        <v>150000</v>
      </c>
      <c r="D31" s="13"/>
      <c r="E31" s="13"/>
      <c r="F31" s="49"/>
      <c r="G31" s="13"/>
      <c r="H31" s="13"/>
      <c r="I31" s="13"/>
      <c r="J31" s="13"/>
      <c r="K31" s="49"/>
      <c r="L31" s="13"/>
      <c r="M31" s="13"/>
      <c r="N31" s="13"/>
      <c r="O31" s="13"/>
      <c r="P31" s="49"/>
      <c r="Q31" s="13"/>
    </row>
    <row r="32" spans="1:17" s="15" customFormat="1" ht="12.75">
      <c r="A32" s="34" t="s">
        <v>78</v>
      </c>
      <c r="B32" s="74" t="s">
        <v>58</v>
      </c>
      <c r="C32" s="31">
        <v>24000</v>
      </c>
      <c r="D32" s="13">
        <v>7200</v>
      </c>
      <c r="E32" s="13"/>
      <c r="F32" s="49"/>
      <c r="G32" s="13"/>
      <c r="H32" s="13">
        <v>10653038</v>
      </c>
      <c r="I32" s="13">
        <v>4860</v>
      </c>
      <c r="J32" s="13">
        <f>I32/H32*100</f>
        <v>0.045620789111988524</v>
      </c>
      <c r="K32" s="49"/>
      <c r="L32" s="13" t="e">
        <f>I32/K32*100</f>
        <v>#DIV/0!</v>
      </c>
      <c r="M32" s="13">
        <f aca="true" t="shared" si="10" ref="M32:N36">C32+H32</f>
        <v>10677038</v>
      </c>
      <c r="N32" s="13">
        <f t="shared" si="10"/>
        <v>12060</v>
      </c>
      <c r="O32" s="13">
        <f aca="true" t="shared" si="11" ref="O32:O37">N32/M32*100</f>
        <v>0.11295267470247834</v>
      </c>
      <c r="P32" s="49">
        <f t="shared" si="1"/>
        <v>0</v>
      </c>
      <c r="Q32" s="13" t="e">
        <f t="shared" si="8"/>
        <v>#DIV/0!</v>
      </c>
    </row>
    <row r="33" spans="1:17" s="15" customFormat="1" ht="25.5">
      <c r="A33" s="34" t="s">
        <v>80</v>
      </c>
      <c r="B33" s="74" t="s">
        <v>79</v>
      </c>
      <c r="C33" s="31">
        <v>8494632</v>
      </c>
      <c r="D33" s="13">
        <v>558985.75</v>
      </c>
      <c r="E33" s="13">
        <f>D33/C33*100</f>
        <v>6.580458694384878</v>
      </c>
      <c r="F33" s="49">
        <v>445412.3</v>
      </c>
      <c r="G33" s="13"/>
      <c r="H33" s="13">
        <v>4304343</v>
      </c>
      <c r="I33" s="13"/>
      <c r="J33" s="13">
        <f>I33/H33*100</f>
        <v>0</v>
      </c>
      <c r="K33" s="49">
        <v>45648.77</v>
      </c>
      <c r="L33" s="13"/>
      <c r="M33" s="13">
        <f t="shared" si="10"/>
        <v>12798975</v>
      </c>
      <c r="N33" s="13">
        <f t="shared" si="10"/>
        <v>558985.75</v>
      </c>
      <c r="O33" s="13">
        <f t="shared" si="11"/>
        <v>4.367425907152722</v>
      </c>
      <c r="P33" s="49">
        <f t="shared" si="1"/>
        <v>491061.07</v>
      </c>
      <c r="Q33" s="13"/>
    </row>
    <row r="34" spans="1:17" s="15" customFormat="1" ht="38.25">
      <c r="A34" s="34" t="s">
        <v>82</v>
      </c>
      <c r="B34" s="74" t="s">
        <v>81</v>
      </c>
      <c r="C34" s="31">
        <v>20000</v>
      </c>
      <c r="D34" s="13"/>
      <c r="E34" s="13">
        <f>D34/C34*100</f>
        <v>0</v>
      </c>
      <c r="F34" s="49"/>
      <c r="G34" s="13"/>
      <c r="H34" s="13"/>
      <c r="I34" s="13"/>
      <c r="J34" s="13"/>
      <c r="K34" s="49"/>
      <c r="L34" s="13"/>
      <c r="M34" s="13">
        <f t="shared" si="10"/>
        <v>20000</v>
      </c>
      <c r="N34" s="13">
        <f t="shared" si="10"/>
        <v>0</v>
      </c>
      <c r="O34" s="13">
        <f t="shared" si="11"/>
        <v>0</v>
      </c>
      <c r="P34" s="49">
        <f t="shared" si="1"/>
        <v>0</v>
      </c>
      <c r="Q34" s="13"/>
    </row>
    <row r="35" spans="1:17" s="15" customFormat="1" ht="25.5">
      <c r="A35" s="34" t="s">
        <v>84</v>
      </c>
      <c r="B35" s="74" t="s">
        <v>83</v>
      </c>
      <c r="C35" s="31"/>
      <c r="D35" s="13"/>
      <c r="E35" s="13"/>
      <c r="F35" s="49"/>
      <c r="G35" s="13"/>
      <c r="H35" s="13">
        <v>766100</v>
      </c>
      <c r="I35" s="13"/>
      <c r="J35" s="13"/>
      <c r="K35" s="49"/>
      <c r="L35" s="13"/>
      <c r="M35" s="13">
        <f t="shared" si="10"/>
        <v>766100</v>
      </c>
      <c r="N35" s="13">
        <f t="shared" si="10"/>
        <v>0</v>
      </c>
      <c r="O35" s="13">
        <f t="shared" si="11"/>
        <v>0</v>
      </c>
      <c r="P35" s="49">
        <f t="shared" si="1"/>
        <v>0</v>
      </c>
      <c r="Q35" s="13"/>
    </row>
    <row r="36" spans="1:17" s="15" customFormat="1" ht="12.75">
      <c r="A36" s="34" t="s">
        <v>86</v>
      </c>
      <c r="B36" s="74" t="s">
        <v>85</v>
      </c>
      <c r="C36" s="31">
        <v>3208571</v>
      </c>
      <c r="D36" s="13">
        <v>521989.04</v>
      </c>
      <c r="E36" s="13">
        <f>D36/C36*100</f>
        <v>16.268583116907806</v>
      </c>
      <c r="F36" s="49">
        <v>195524.29</v>
      </c>
      <c r="G36" s="13"/>
      <c r="H36" s="13"/>
      <c r="I36" s="13"/>
      <c r="J36" s="13"/>
      <c r="K36" s="49"/>
      <c r="L36" s="13"/>
      <c r="M36" s="13">
        <f t="shared" si="10"/>
        <v>3208571</v>
      </c>
      <c r="N36" s="13">
        <f t="shared" si="10"/>
        <v>521989.04</v>
      </c>
      <c r="O36" s="13">
        <f t="shared" si="11"/>
        <v>16.268583116907806</v>
      </c>
      <c r="P36" s="49">
        <f t="shared" si="1"/>
        <v>195524.29</v>
      </c>
      <c r="Q36" s="13"/>
    </row>
    <row r="37" spans="1:17" ht="12.75">
      <c r="A37" s="34" t="s">
        <v>17</v>
      </c>
      <c r="B37" s="78"/>
      <c r="C37" s="11">
        <f>SUM(C28:C36)+C9+C10+C11+C12</f>
        <v>330963157.9</v>
      </c>
      <c r="D37" s="11">
        <f>SUM(D28:D36)+D9+D10+D11+D12</f>
        <v>64375033.76</v>
      </c>
      <c r="E37" s="13">
        <f>D37/C37*100</f>
        <v>19.450815664337725</v>
      </c>
      <c r="F37" s="52">
        <f>SUM(F28:F36)+F9+F10+F11+F12</f>
        <v>56484092.4</v>
      </c>
      <c r="G37" s="13">
        <f>D37/F37*100</f>
        <v>113.97020121013752</v>
      </c>
      <c r="H37" s="11">
        <f>SUM(H28:H36)+H9+H10+H11+H12</f>
        <v>65455694.09000001</v>
      </c>
      <c r="I37" s="11">
        <f>SUM(I28:I36)+I9+I10+I11+I12</f>
        <v>17844701.669999998</v>
      </c>
      <c r="J37" s="13">
        <f>I37/H37*100</f>
        <v>27.26226024807553</v>
      </c>
      <c r="K37" s="52">
        <f>SUM(K28:K36)+K9+K10+K11+K12</f>
        <v>2869511.32</v>
      </c>
      <c r="L37" s="13">
        <f>I37/K37*100</f>
        <v>621.8724960457727</v>
      </c>
      <c r="M37" s="11">
        <f>SUM(M28:M36)+M9+M10+M11+M12</f>
        <v>396202551.98999995</v>
      </c>
      <c r="N37" s="11">
        <f>SUM(N28:N36)+N9+N10+N11+N12</f>
        <v>82219735.42999999</v>
      </c>
      <c r="O37" s="13">
        <f t="shared" si="11"/>
        <v>20.751944937516505</v>
      </c>
      <c r="P37" s="52">
        <f>SUM(P28:P36)+P9+P10+P11+P12</f>
        <v>59353603.72</v>
      </c>
      <c r="Q37" s="13">
        <f>N37/P37*100</f>
        <v>138.52526262410404</v>
      </c>
    </row>
    <row r="38" spans="1:17" s="15" customFormat="1" ht="12.75">
      <c r="A38" s="36"/>
      <c r="B38" s="79"/>
      <c r="C38" s="33"/>
      <c r="D38" s="33"/>
      <c r="E38" s="11"/>
      <c r="F38" s="53"/>
      <c r="G38" s="11"/>
      <c r="H38" s="33"/>
      <c r="I38" s="33"/>
      <c r="J38" s="11"/>
      <c r="K38" s="53"/>
      <c r="L38" s="11"/>
      <c r="M38" s="11"/>
      <c r="N38" s="11"/>
      <c r="O38" s="11"/>
      <c r="P38" s="52"/>
      <c r="Q38" s="11"/>
    </row>
    <row r="39" spans="1:17" ht="38.25">
      <c r="A39" s="34" t="s">
        <v>39</v>
      </c>
      <c r="B39" s="80"/>
      <c r="C39" s="13">
        <f>SUM(C40:C44)</f>
        <v>217627400</v>
      </c>
      <c r="D39" s="13">
        <f>SUM(D40:D44)</f>
        <v>73047959.69</v>
      </c>
      <c r="E39" s="13">
        <f aca="true" t="shared" si="12" ref="E39:E45">D39/C39*100</f>
        <v>33.565607864634686</v>
      </c>
      <c r="F39" s="49">
        <f>SUM(F40:F44)</f>
        <v>122783590.77999999</v>
      </c>
      <c r="G39" s="13">
        <f>D39/F39*100</f>
        <v>59.49325901445999</v>
      </c>
      <c r="H39" s="13">
        <f>SUM(H40:H44)</f>
        <v>0</v>
      </c>
      <c r="I39" s="13">
        <f>SUM(I40:I44)</f>
        <v>0</v>
      </c>
      <c r="J39" s="13"/>
      <c r="K39" s="49">
        <f>SUM(K40:K44)</f>
        <v>0</v>
      </c>
      <c r="L39" s="13"/>
      <c r="M39" s="13">
        <f>SUM(M40:M44)</f>
        <v>217627400</v>
      </c>
      <c r="N39" s="13">
        <f>SUM(N40:N44)</f>
        <v>73047959.69</v>
      </c>
      <c r="O39" s="13">
        <f aca="true" t="shared" si="13" ref="O39:O45">N39/M39*100</f>
        <v>33.565607864634686</v>
      </c>
      <c r="P39" s="49">
        <f>SUM(P40:P44)</f>
        <v>122783590.77999999</v>
      </c>
      <c r="Q39" s="13">
        <f>N39/P39*100</f>
        <v>59.49325901445999</v>
      </c>
    </row>
    <row r="40" spans="1:17" ht="38.25">
      <c r="A40" s="36" t="s">
        <v>40</v>
      </c>
      <c r="B40" s="77" t="s">
        <v>64</v>
      </c>
      <c r="C40" s="33">
        <v>5300000</v>
      </c>
      <c r="D40" s="33">
        <v>4174094.58</v>
      </c>
      <c r="E40" s="33">
        <f t="shared" si="12"/>
        <v>78.75650150943396</v>
      </c>
      <c r="F40" s="53">
        <v>3729081.58</v>
      </c>
      <c r="G40" s="33">
        <f aca="true" t="shared" si="14" ref="G40:G45">D40/F40*100</f>
        <v>111.93358178020874</v>
      </c>
      <c r="H40" s="33"/>
      <c r="I40" s="33"/>
      <c r="J40" s="33"/>
      <c r="K40" s="53"/>
      <c r="L40" s="33"/>
      <c r="M40" s="33">
        <f aca="true" t="shared" si="15" ref="M40:N44">H40+C40</f>
        <v>5300000</v>
      </c>
      <c r="N40" s="33">
        <f t="shared" si="15"/>
        <v>4174094.58</v>
      </c>
      <c r="O40" s="11">
        <f t="shared" si="13"/>
        <v>78.75650150943396</v>
      </c>
      <c r="P40" s="53">
        <f>F40+K40</f>
        <v>3729081.58</v>
      </c>
      <c r="Q40" s="33">
        <f>N40/P40*100</f>
        <v>111.93358178020874</v>
      </c>
    </row>
    <row r="41" spans="1:17" ht="38.25">
      <c r="A41" s="36" t="s">
        <v>37</v>
      </c>
      <c r="B41" s="77" t="s">
        <v>65</v>
      </c>
      <c r="C41" s="33">
        <v>94907400</v>
      </c>
      <c r="D41" s="33">
        <v>44945052.74</v>
      </c>
      <c r="E41" s="12">
        <f t="shared" si="12"/>
        <v>47.35674219291647</v>
      </c>
      <c r="F41" s="53">
        <v>95683444.3</v>
      </c>
      <c r="G41" s="33">
        <f t="shared" si="14"/>
        <v>46.97265349173891</v>
      </c>
      <c r="H41" s="33"/>
      <c r="I41" s="33"/>
      <c r="J41" s="33"/>
      <c r="K41" s="53"/>
      <c r="L41" s="33"/>
      <c r="M41" s="33">
        <f t="shared" si="15"/>
        <v>94907400</v>
      </c>
      <c r="N41" s="33">
        <f t="shared" si="15"/>
        <v>44945052.74</v>
      </c>
      <c r="O41" s="11">
        <f t="shared" si="13"/>
        <v>47.35674219291647</v>
      </c>
      <c r="P41" s="53">
        <f>F41+K41</f>
        <v>95683444.3</v>
      </c>
      <c r="Q41" s="33">
        <f>N41/P41*100</f>
        <v>46.97265349173891</v>
      </c>
    </row>
    <row r="42" spans="1:17" ht="38.25">
      <c r="A42" s="36" t="s">
        <v>41</v>
      </c>
      <c r="B42" s="77" t="s">
        <v>66</v>
      </c>
      <c r="C42" s="69">
        <v>1358400</v>
      </c>
      <c r="D42" s="69">
        <v>4059.9</v>
      </c>
      <c r="E42" s="12">
        <f t="shared" si="12"/>
        <v>0.2988736749116608</v>
      </c>
      <c r="F42" s="91">
        <v>76598.63</v>
      </c>
      <c r="G42" s="33">
        <f t="shared" si="14"/>
        <v>5.300225343455881</v>
      </c>
      <c r="H42" s="33"/>
      <c r="I42" s="33"/>
      <c r="J42" s="33"/>
      <c r="K42" s="53"/>
      <c r="L42" s="33"/>
      <c r="M42" s="33">
        <f t="shared" si="15"/>
        <v>1358400</v>
      </c>
      <c r="N42" s="33">
        <f t="shared" si="15"/>
        <v>4059.9</v>
      </c>
      <c r="O42" s="11">
        <f t="shared" si="13"/>
        <v>0.2988736749116608</v>
      </c>
      <c r="P42" s="53">
        <f>F42+K42</f>
        <v>76598.63</v>
      </c>
      <c r="Q42" s="33"/>
    </row>
    <row r="43" spans="1:17" ht="76.5">
      <c r="A43" s="36" t="s">
        <v>35</v>
      </c>
      <c r="B43" s="81" t="s">
        <v>87</v>
      </c>
      <c r="C43" s="70">
        <f>80102257+33894443</f>
        <v>113996700</v>
      </c>
      <c r="D43" s="70">
        <f>16619962.97+6881133.81</f>
        <v>23501096.78</v>
      </c>
      <c r="E43" s="68">
        <f t="shared" si="12"/>
        <v>20.615593942631673</v>
      </c>
      <c r="F43" s="92">
        <f>17140420.79+5859708.37</f>
        <v>23000129.16</v>
      </c>
      <c r="G43" s="33">
        <f t="shared" si="14"/>
        <v>102.17810785546042</v>
      </c>
      <c r="H43" s="33"/>
      <c r="I43" s="33"/>
      <c r="J43" s="33"/>
      <c r="K43" s="53"/>
      <c r="L43" s="33"/>
      <c r="M43" s="33">
        <f t="shared" si="15"/>
        <v>113996700</v>
      </c>
      <c r="N43" s="33">
        <f t="shared" si="15"/>
        <v>23501096.78</v>
      </c>
      <c r="O43" s="11">
        <f t="shared" si="13"/>
        <v>20.615593942631673</v>
      </c>
      <c r="P43" s="53">
        <f>F43+K43</f>
        <v>23000129.16</v>
      </c>
      <c r="Q43" s="33">
        <f>N43/P43*100</f>
        <v>102.17810785546042</v>
      </c>
    </row>
    <row r="44" spans="1:17" ht="25.5">
      <c r="A44" s="36" t="s">
        <v>38</v>
      </c>
      <c r="B44" s="77" t="s">
        <v>73</v>
      </c>
      <c r="C44" s="33">
        <v>2064900</v>
      </c>
      <c r="D44" s="33">
        <v>423655.69</v>
      </c>
      <c r="E44" s="12">
        <f t="shared" si="12"/>
        <v>20.517007603273765</v>
      </c>
      <c r="F44" s="53">
        <v>294337.11</v>
      </c>
      <c r="G44" s="33">
        <f t="shared" si="14"/>
        <v>143.9355336471164</v>
      </c>
      <c r="H44" s="33"/>
      <c r="I44" s="33"/>
      <c r="J44" s="33"/>
      <c r="K44" s="53"/>
      <c r="L44" s="33"/>
      <c r="M44" s="33">
        <f t="shared" si="15"/>
        <v>2064900</v>
      </c>
      <c r="N44" s="33">
        <f t="shared" si="15"/>
        <v>423655.69</v>
      </c>
      <c r="O44" s="11">
        <f t="shared" si="13"/>
        <v>20.517007603273765</v>
      </c>
      <c r="P44" s="53">
        <f>F44+K44</f>
        <v>294337.11</v>
      </c>
      <c r="Q44" s="33">
        <f>N44/P44*100</f>
        <v>143.9355336471164</v>
      </c>
    </row>
    <row r="45" spans="1:17" ht="12.75">
      <c r="A45" s="34" t="s">
        <v>15</v>
      </c>
      <c r="B45" s="79"/>
      <c r="C45" s="11">
        <f>C37+C39</f>
        <v>548590557.9</v>
      </c>
      <c r="D45" s="11">
        <f>D37+D39</f>
        <v>137422993.45</v>
      </c>
      <c r="E45" s="13">
        <f t="shared" si="12"/>
        <v>25.05019298473784</v>
      </c>
      <c r="F45" s="52">
        <f>F37+F39</f>
        <v>179267683.17999998</v>
      </c>
      <c r="G45" s="13">
        <f t="shared" si="14"/>
        <v>76.65798487060026</v>
      </c>
      <c r="H45" s="11">
        <f>H37+H39</f>
        <v>65455694.09000001</v>
      </c>
      <c r="I45" s="11">
        <f aca="true" t="shared" si="16" ref="I45:N45">I37+I39</f>
        <v>17844701.669999998</v>
      </c>
      <c r="J45" s="11">
        <f t="shared" si="16"/>
        <v>27.26226024807553</v>
      </c>
      <c r="K45" s="52">
        <f>K37+K39</f>
        <v>2869511.32</v>
      </c>
      <c r="L45" s="11">
        <f t="shared" si="16"/>
        <v>621.8724960457727</v>
      </c>
      <c r="M45" s="73">
        <f>M37+M39</f>
        <v>613829951.99</v>
      </c>
      <c r="N45" s="11">
        <f t="shared" si="16"/>
        <v>155267695.12</v>
      </c>
      <c r="O45" s="13">
        <f t="shared" si="13"/>
        <v>25.294903680837244</v>
      </c>
      <c r="P45" s="52">
        <f>P37+P39</f>
        <v>182137194.5</v>
      </c>
      <c r="Q45" s="11">
        <f>N45/P45*100</f>
        <v>85.2476593516433</v>
      </c>
    </row>
    <row r="46" spans="1:17" ht="12.75">
      <c r="A46" s="14"/>
      <c r="B46" s="14"/>
      <c r="C46" s="61"/>
      <c r="D46" s="61"/>
      <c r="E46" s="61"/>
      <c r="F46" s="71"/>
      <c r="G46" s="61"/>
      <c r="H46" s="61"/>
      <c r="I46" s="61"/>
      <c r="J46" s="28"/>
      <c r="K46" s="54"/>
      <c r="L46" s="28"/>
      <c r="M46" s="28"/>
      <c r="N46" s="61"/>
      <c r="O46" s="28"/>
      <c r="P46" s="28"/>
      <c r="Q46" s="28"/>
    </row>
    <row r="47" spans="1:17" ht="12.75">
      <c r="A47" s="14"/>
      <c r="B47" s="14"/>
      <c r="C47" s="61"/>
      <c r="D47" s="61"/>
      <c r="E47" s="61"/>
      <c r="F47" s="61"/>
      <c r="G47" s="61"/>
      <c r="H47" s="61"/>
      <c r="I47" s="61"/>
      <c r="J47" s="61"/>
      <c r="K47" s="54"/>
      <c r="L47" s="28"/>
      <c r="M47" s="28"/>
      <c r="N47" s="61"/>
      <c r="O47" s="28"/>
      <c r="P47" s="28"/>
      <c r="Q47" s="28"/>
    </row>
    <row r="48" spans="1:6" ht="12.75">
      <c r="A48" t="s">
        <v>24</v>
      </c>
      <c r="C48" s="56"/>
      <c r="D48" s="56"/>
      <c r="F48" s="55" t="s">
        <v>46</v>
      </c>
    </row>
    <row r="49" spans="3:9" ht="12.75">
      <c r="C49" s="56"/>
      <c r="D49" s="56"/>
      <c r="E49" s="56"/>
      <c r="F49" s="71"/>
      <c r="G49" s="56"/>
      <c r="H49" s="56"/>
      <c r="I49" s="56"/>
    </row>
    <row r="50" spans="3:17" ht="12.75">
      <c r="C50" s="29"/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</row>
    <row r="51" spans="3:4" ht="12.75">
      <c r="C51" s="56"/>
      <c r="D51" s="56"/>
    </row>
    <row r="52" spans="3:4" ht="12.75">
      <c r="C52" s="29"/>
      <c r="D52" s="29"/>
    </row>
    <row r="53" spans="4:9" ht="12.75">
      <c r="D53" s="29"/>
      <c r="E53" s="29"/>
      <c r="F53" s="29"/>
      <c r="G53" s="29"/>
      <c r="H53" s="29"/>
      <c r="I53" s="29"/>
    </row>
    <row r="55" spans="3:10" ht="12.75">
      <c r="C55" s="29"/>
      <c r="D55" s="29"/>
      <c r="E55" s="29"/>
      <c r="F55" s="29"/>
      <c r="G55" s="29"/>
      <c r="H55" s="29"/>
      <c r="I55" s="29"/>
      <c r="J55" s="29"/>
    </row>
    <row r="56" ht="12.75">
      <c r="F56" s="54"/>
    </row>
    <row r="63" spans="3:13" ht="12.75"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29"/>
    </row>
  </sheetData>
  <sheetProtection/>
  <printOptions/>
  <pageMargins left="0.5" right="0.16" top="0.16" bottom="0.15" header="0.17" footer="0.15"/>
  <pageSetup horizontalDpi="600" verticalDpi="600" orientation="landscape" paperSize="9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Пользователь</cp:lastModifiedBy>
  <cp:lastPrinted>2019-05-14T13:07:53Z</cp:lastPrinted>
  <dcterms:created xsi:type="dcterms:W3CDTF">2002-09-09T15:52:05Z</dcterms:created>
  <dcterms:modified xsi:type="dcterms:W3CDTF">2019-05-14T13:07:57Z</dcterms:modified>
  <cp:category/>
  <cp:version/>
  <cp:contentType/>
  <cp:contentStatus/>
</cp:coreProperties>
</file>